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kant.uio.no\hf-hfsekr-felles\OK\Rapportering\Tertialrapport\2020\T3 2020\IMK\"/>
    </mc:Choice>
  </mc:AlternateContent>
  <xr:revisionPtr revIDLastSave="0" documentId="13_ncr:1_{D6EE07EB-E256-490F-9C4F-F2DF753E0F02}" xr6:coauthVersionLast="45" xr6:coauthVersionMax="45" xr10:uidLastSave="{00000000-0000-0000-0000-000000000000}"/>
  <bookViews>
    <workbookView xWindow="-110" yWindow="-110" windowWidth="19420" windowHeight="10420" xr2:uid="{63F396B7-7491-4B1E-9119-E835DAD645DC}"/>
  </bookViews>
  <sheets>
    <sheet name="Basis ekskl FPIII og Living NM" sheetId="1" r:id="rId1"/>
    <sheet name="Tiltaksoversikt" sheetId="4" r:id="rId2"/>
    <sheet name="Tiltaksoversikt 2" sheetId="6" r:id="rId3"/>
    <sheet name="Screen C" sheetId="2" r:id="rId4"/>
    <sheet name="Living the Nordic M" sheetId="3" r:id="rId5"/>
    <sheet name="Ark2" sheetId="7" state="hidden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5" i="7" l="1"/>
  <c r="C58" i="6" l="1"/>
  <c r="D58" i="6"/>
  <c r="E58" i="6"/>
  <c r="B58" i="6"/>
  <c r="D4" i="7"/>
  <c r="D5" i="7"/>
  <c r="D6" i="7"/>
  <c r="D7" i="7"/>
  <c r="D8" i="7"/>
  <c r="D9" i="7"/>
  <c r="D10" i="7"/>
  <c r="D11" i="7"/>
  <c r="D12" i="7"/>
  <c r="D3" i="7"/>
  <c r="E59" i="6" l="1"/>
  <c r="D13" i="7"/>
  <c r="C59" i="6"/>
  <c r="F14" i="4" l="1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13" i="4"/>
  <c r="F12" i="4"/>
  <c r="F11" i="4"/>
  <c r="F10" i="4"/>
  <c r="F9" i="4"/>
  <c r="F8" i="4"/>
  <c r="F7" i="4"/>
  <c r="F6" i="4"/>
  <c r="F5" i="4"/>
  <c r="C58" i="4"/>
  <c r="D58" i="4"/>
  <c r="B58" i="4"/>
  <c r="E58" i="4"/>
  <c r="F58" i="4" l="1"/>
  <c r="G19" i="2" l="1"/>
  <c r="G18" i="2"/>
  <c r="G16" i="2"/>
  <c r="G15" i="2"/>
  <c r="G17" i="2" s="1"/>
  <c r="G13" i="2"/>
  <c r="G12" i="2"/>
  <c r="G11" i="2"/>
  <c r="G10" i="2"/>
  <c r="G9" i="2"/>
  <c r="G14" i="2" s="1"/>
  <c r="G7" i="2"/>
  <c r="G8" i="2" s="1"/>
  <c r="G5" i="2"/>
  <c r="G6" i="2" s="1"/>
  <c r="G19" i="3"/>
  <c r="G20" i="3" s="1"/>
  <c r="G17" i="3"/>
  <c r="G16" i="3"/>
  <c r="G15" i="3"/>
  <c r="G18" i="3" s="1"/>
  <c r="G13" i="3"/>
  <c r="G14" i="3" s="1"/>
  <c r="G12" i="3"/>
  <c r="G11" i="3"/>
  <c r="G10" i="3"/>
  <c r="G9" i="3"/>
  <c r="G8" i="3"/>
  <c r="G7" i="3"/>
  <c r="G5" i="3"/>
  <c r="G6" i="3" s="1"/>
  <c r="G21" i="3" s="1"/>
  <c r="G26" i="1"/>
  <c r="G27" i="1" s="1"/>
  <c r="G24" i="1"/>
  <c r="G23" i="1"/>
  <c r="G22" i="1"/>
  <c r="G25" i="1" s="1"/>
  <c r="G20" i="1"/>
  <c r="G21" i="1" s="1"/>
  <c r="G18" i="1"/>
  <c r="G17" i="1"/>
  <c r="G16" i="1"/>
  <c r="G19" i="1" s="1"/>
  <c r="G14" i="1"/>
  <c r="G15" i="1" s="1"/>
  <c r="G13" i="1"/>
  <c r="G12" i="1"/>
  <c r="G11" i="1"/>
  <c r="G10" i="1"/>
  <c r="G8" i="1"/>
  <c r="G7" i="1"/>
  <c r="G9" i="1" s="1"/>
  <c r="G6" i="1"/>
  <c r="G5" i="1"/>
  <c r="G20" i="2" l="1"/>
  <c r="G28" i="1"/>
</calcChain>
</file>

<file path=xl/sharedStrings.xml><?xml version="1.0" encoding="utf-8"?>
<sst xmlns="http://schemas.openxmlformats.org/spreadsheetml/2006/main" count="251" uniqueCount="130">
  <si>
    <t>Screen Cultures</t>
  </si>
  <si>
    <t>Living the Nordic Model</t>
  </si>
  <si>
    <t>Årsbudsjett</t>
  </si>
  <si>
    <t>Årsregnskap</t>
  </si>
  <si>
    <t>Avvik Årsbudsjett - årsregnskap</t>
  </si>
  <si>
    <t>Årsprognose</t>
  </si>
  <si>
    <t>Avvik Årsregnskap - årsprognose</t>
  </si>
  <si>
    <t>Art overført-innt-kost</t>
  </si>
  <si>
    <t>Artsrapport styringskart</t>
  </si>
  <si>
    <t>Overført fra i fjor</t>
  </si>
  <si>
    <t>Overført fra i fjor Totalt</t>
  </si>
  <si>
    <t>Inntekter</t>
  </si>
  <si>
    <t>Inntekt fra bevilgninger</t>
  </si>
  <si>
    <t>Salgs- og leieinntekter</t>
  </si>
  <si>
    <t>Inntekter Totalt</t>
  </si>
  <si>
    <t>Personalkostnader</t>
  </si>
  <si>
    <t>Fast lønn</t>
  </si>
  <si>
    <t>Feriepenger, AGA og pensjon</t>
  </si>
  <si>
    <t>Timelønn og honorarer</t>
  </si>
  <si>
    <t>Offentlige refusjoner</t>
  </si>
  <si>
    <t>Andre personalkostnader</t>
  </si>
  <si>
    <t>Personalkostnader Totalt</t>
  </si>
  <si>
    <t>Driftskostnader</t>
  </si>
  <si>
    <t>Kjøp av tjenester</t>
  </si>
  <si>
    <t>Andre driftskostnader</t>
  </si>
  <si>
    <t>Kurs, konferanser og reiser</t>
  </si>
  <si>
    <t>Driftskostnader Totalt</t>
  </si>
  <si>
    <t>Investeringer</t>
  </si>
  <si>
    <t>Investeringer Totalt</t>
  </si>
  <si>
    <t>Nettobidrag fra eksternfinansierte prosjekter</t>
  </si>
  <si>
    <t>Egenandel</t>
  </si>
  <si>
    <t>Frikjøp</t>
  </si>
  <si>
    <t>Overhead</t>
  </si>
  <si>
    <t>Nettobidrag fra eksternfinansierte prosjekter Totalt</t>
  </si>
  <si>
    <t>Prosjektavslutning</t>
  </si>
  <si>
    <t>Prosjektavslutning Bidrag</t>
  </si>
  <si>
    <t>Prosjektavslutning Totalt</t>
  </si>
  <si>
    <t>Totalsum</t>
  </si>
  <si>
    <t>Tiltak</t>
  </si>
  <si>
    <t>000000 Uspesifisert</t>
  </si>
  <si>
    <t>000010 Tildeling</t>
  </si>
  <si>
    <t>000888 Avregning/overføring</t>
  </si>
  <si>
    <t>100729 Frie midler til forskning</t>
  </si>
  <si>
    <t>108008 Seminarer og kompetanseutvikling av seniorforskere</t>
  </si>
  <si>
    <t>109016 Stimulering FoU-samarbeid</t>
  </si>
  <si>
    <t>120000 Forskningsprosjekt</t>
  </si>
  <si>
    <t>150002 Småforsk 2</t>
  </si>
  <si>
    <t>400002 Veiledning forskerutdanning</t>
  </si>
  <si>
    <t>400009 Disputas og avhandlinger</t>
  </si>
  <si>
    <t>400012 Programledelse forskerutdanning</t>
  </si>
  <si>
    <t>600000 Undervisning lavere grad</t>
  </si>
  <si>
    <t>600001 Lavere grad undervisning vår</t>
  </si>
  <si>
    <t>600002 Lavere grad undervisning høst</t>
  </si>
  <si>
    <t>610000 Undervisning høyere grad</t>
  </si>
  <si>
    <t>611100 Hovedfag veiledning</t>
  </si>
  <si>
    <t>643004 Oppfølging av første års studenter</t>
  </si>
  <si>
    <t>682000 Faglig-sosiale tiltak st.progr.</t>
  </si>
  <si>
    <t>690004 Eksamensklage</t>
  </si>
  <si>
    <t>691000 Eksamen lavere grad</t>
  </si>
  <si>
    <t>691002 Eksamen lavere grad høst</t>
  </si>
  <si>
    <t>691315 Tilsynssensor</t>
  </si>
  <si>
    <t>692000 Eksamen høyere grad</t>
  </si>
  <si>
    <t>692002 Eksamen høyere grad vår</t>
  </si>
  <si>
    <t>692003 Eksamen høyere grad høst</t>
  </si>
  <si>
    <t>800001 Bedømmelse vitenskapelig stilling</t>
  </si>
  <si>
    <t>800019 Bedømmelse opprykk til professorat</t>
  </si>
  <si>
    <t>800134 Seminarer</t>
  </si>
  <si>
    <t>800381 SFF søknad</t>
  </si>
  <si>
    <t>800667 For Hverandre</t>
  </si>
  <si>
    <t>801007 Faglige arrangementer</t>
  </si>
  <si>
    <t>808009 Screen Cultures, Drift</t>
  </si>
  <si>
    <t>844004 Studentrekruttering</t>
  </si>
  <si>
    <t>890000 Uspesifisert faglig</t>
  </si>
  <si>
    <t>890003 Til disposisjon for bestyrer</t>
  </si>
  <si>
    <t>890021 Professornivå (lønnstiltak?)</t>
  </si>
  <si>
    <t>900000 Generell drift</t>
  </si>
  <si>
    <t>900001 Kontorhold</t>
  </si>
  <si>
    <t>900002 Velferdstiltak</t>
  </si>
  <si>
    <t>900015 Komitéarbeid</t>
  </si>
  <si>
    <t>900195 Other</t>
  </si>
  <si>
    <t>900331 Modernisering av lokaler</t>
  </si>
  <si>
    <t>901000 IT-tiltak</t>
  </si>
  <si>
    <t>901006 Lisensavtaler</t>
  </si>
  <si>
    <t>990000 Administrasjon</t>
  </si>
  <si>
    <t>990018 Representasjon ledelsen</t>
  </si>
  <si>
    <t>990030 Databriller</t>
  </si>
  <si>
    <t>990100 Personalopplæring/kompetanseutvikling for administrativt ansatte</t>
  </si>
  <si>
    <t>Tiltaksoversikt per 31.12.2020 (ekskl FPIII og Living the Nordic Model)</t>
  </si>
  <si>
    <t>Basis ekskl. FP III og Living the Nordic Model</t>
  </si>
  <si>
    <t>120141 PES</t>
  </si>
  <si>
    <t>350851 Solum, Ove</t>
  </si>
  <si>
    <t>350855 Maasø, Arnt</t>
  </si>
  <si>
    <t>350856 Skogerbø, Eli</t>
  </si>
  <si>
    <t>351773 Enli, Gunn</t>
  </si>
  <si>
    <t>351775 Ytreberg, Espen</t>
  </si>
  <si>
    <t>352390 Ihlen, Øyvind</t>
  </si>
  <si>
    <t>352545 Faldalen, Jon Inge</t>
  </si>
  <si>
    <t>353149 Staksrud, Elisabeth</t>
  </si>
  <si>
    <t>390554 Wilkins, Kim</t>
  </si>
  <si>
    <t>413434 Robinson, Jessica Yarin</t>
  </si>
  <si>
    <t>35xxxx Sum Forskningsstøtte</t>
  </si>
  <si>
    <t>39xxxx Sum postdoc</t>
  </si>
  <si>
    <t>41xxxx Sum stipendiatmidler lønn og drift</t>
  </si>
  <si>
    <t>990062 Oppsummert estimert mindreforbruk på driftssiden</t>
  </si>
  <si>
    <t>Sum of Regnskap</t>
  </si>
  <si>
    <t>352389 Fagerjord, Anders</t>
  </si>
  <si>
    <t>353148 Øfsti, Marius</t>
  </si>
  <si>
    <t>900114 Vitenskapelig utstyr 200 000 - 1 000 000</t>
  </si>
  <si>
    <t>901003 Utstyrsutvalg</t>
  </si>
  <si>
    <t>970004 Aktivering og Avskriving</t>
  </si>
  <si>
    <t>Kostnader</t>
  </si>
  <si>
    <t>Årsbudsjett 2020</t>
  </si>
  <si>
    <t>Regnskap 2020</t>
  </si>
  <si>
    <t xml:space="preserve">Inntekter </t>
  </si>
  <si>
    <t>35xxxx Forskningsstøtte (personkoder/forskningsgruppe)</t>
  </si>
  <si>
    <t>41xxxx Stipendiatmidler (personkoder)</t>
  </si>
  <si>
    <t>Sum</t>
  </si>
  <si>
    <t>Resultat</t>
  </si>
  <si>
    <t>Tiltaksrapport basis ekskl FPIII og Living the Nordic Model  per 31.12.20</t>
  </si>
  <si>
    <t>39xxxx Postdoc (personkoder)</t>
  </si>
  <si>
    <t>Art</t>
  </si>
  <si>
    <t>3901 Inntekter fra KD - ordinær bevilgning - utenom avgiftsområdet</t>
  </si>
  <si>
    <t>6848 Faglitteratur</t>
  </si>
  <si>
    <t>390554 Wilkins, Kim Totalt</t>
  </si>
  <si>
    <t>413434 Robinson, Jessica Yarin Totalt</t>
  </si>
  <si>
    <t>Kostander</t>
  </si>
  <si>
    <t>Inntekt</t>
  </si>
  <si>
    <t>Kostnad</t>
  </si>
  <si>
    <t>diff</t>
  </si>
  <si>
    <t>Totalt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</si>
</sst>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0" tint="-0.14999847407452621"/>
      </patternFill>
    </fill>
    <fill>
      <patternFill patternType="solid">
        <fgColor theme="2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indexed="64"/>
      </top>
      <bottom style="thick">
        <color auto="1"/>
      </bottom>
      <diagonal/>
    </border>
    <border>
      <left/>
      <right style="thin">
        <color auto="1"/>
      </right>
      <top style="medium">
        <color indexed="64"/>
      </top>
      <bottom style="thick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1" xfId="0" applyFont="1" applyBorder="1"/>
    <xf numFmtId="0" fontId="0" fillId="0" borderId="0" xfId="0"/>
    <xf numFmtId="3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wrapText="1"/>
    </xf>
    <xf numFmtId="3" fontId="2" fillId="2" borderId="1" xfId="0" applyNumberFormat="1" applyFont="1" applyFill="1" applyBorder="1"/>
    <xf numFmtId="3" fontId="0" fillId="0" borderId="1" xfId="0" applyNumberFormat="1" applyBorder="1"/>
    <xf numFmtId="3" fontId="2" fillId="3" borderId="1" xfId="0" applyNumberFormat="1" applyFont="1" applyFill="1" applyBorder="1"/>
    <xf numFmtId="3" fontId="0" fillId="3" borderId="1" xfId="0" applyNumberFormat="1" applyFill="1" applyBorder="1"/>
    <xf numFmtId="3" fontId="2" fillId="4" borderId="1" xfId="0" applyNumberFormat="1" applyFont="1" applyFill="1" applyBorder="1"/>
    <xf numFmtId="3" fontId="0" fillId="5" borderId="1" xfId="0" applyNumberFormat="1" applyFill="1" applyBorder="1"/>
    <xf numFmtId="0" fontId="2" fillId="0" borderId="0" xfId="0" applyFont="1"/>
    <xf numFmtId="164" fontId="0" fillId="0" borderId="1" xfId="1" applyNumberFormat="1" applyFont="1" applyBorder="1"/>
    <xf numFmtId="0" fontId="0" fillId="5" borderId="0" xfId="0" applyFill="1"/>
    <xf numFmtId="164" fontId="0" fillId="5" borderId="1" xfId="1" applyNumberFormat="1" applyFont="1" applyFill="1" applyBorder="1"/>
    <xf numFmtId="3" fontId="2" fillId="3" borderId="1" xfId="0" applyNumberFormat="1" applyFont="1" applyFill="1" applyBorder="1" applyAlignment="1">
      <alignment wrapText="1"/>
    </xf>
    <xf numFmtId="164" fontId="0" fillId="3" borderId="1" xfId="1" applyNumberFormat="1" applyFont="1" applyFill="1" applyBorder="1"/>
    <xf numFmtId="0" fontId="2" fillId="7" borderId="5" xfId="0" applyFont="1" applyFill="1" applyBorder="1"/>
    <xf numFmtId="3" fontId="0" fillId="0" borderId="6" xfId="0" applyNumberFormat="1" applyBorder="1"/>
    <xf numFmtId="0" fontId="0" fillId="0" borderId="7" xfId="0" applyBorder="1"/>
    <xf numFmtId="3" fontId="0" fillId="0" borderId="8" xfId="0" applyNumberFormat="1" applyBorder="1"/>
    <xf numFmtId="3" fontId="0" fillId="0" borderId="7" xfId="0" applyNumberFormat="1" applyBorder="1"/>
    <xf numFmtId="0" fontId="0" fillId="0" borderId="8" xfId="0" applyBorder="1"/>
    <xf numFmtId="3" fontId="0" fillId="5" borderId="7" xfId="0" applyNumberFormat="1" applyFill="1" applyBorder="1"/>
    <xf numFmtId="0" fontId="0" fillId="5" borderId="8" xfId="0" applyFill="1" applyBorder="1"/>
    <xf numFmtId="3" fontId="0" fillId="5" borderId="6" xfId="0" applyNumberFormat="1" applyFill="1" applyBorder="1"/>
    <xf numFmtId="3" fontId="0" fillId="5" borderId="8" xfId="0" applyNumberFormat="1" applyFill="1" applyBorder="1"/>
    <xf numFmtId="3" fontId="2" fillId="7" borderId="9" xfId="0" applyNumberFormat="1" applyFont="1" applyFill="1" applyBorder="1"/>
    <xf numFmtId="3" fontId="2" fillId="7" borderId="10" xfId="0" applyNumberFormat="1" applyFont="1" applyFill="1" applyBorder="1"/>
    <xf numFmtId="0" fontId="2" fillId="7" borderId="9" xfId="0" applyFont="1" applyFill="1" applyBorder="1"/>
    <xf numFmtId="0" fontId="2" fillId="7" borderId="11" xfId="0" applyFont="1" applyFill="1" applyBorder="1"/>
    <xf numFmtId="3" fontId="0" fillId="0" borderId="1" xfId="0" applyNumberFormat="1" applyFill="1" applyBorder="1"/>
    <xf numFmtId="164" fontId="0" fillId="0" borderId="0" xfId="1" applyNumberFormat="1" applyFont="1"/>
    <xf numFmtId="3" fontId="0" fillId="0" borderId="7" xfId="0" applyNumberFormat="1" applyFill="1" applyBorder="1"/>
    <xf numFmtId="0" fontId="0" fillId="0" borderId="1" xfId="0" applyBorder="1"/>
    <xf numFmtId="0" fontId="2" fillId="7" borderId="15" xfId="0" applyFont="1" applyFill="1" applyBorder="1"/>
    <xf numFmtId="0" fontId="2" fillId="7" borderId="16" xfId="0" applyFont="1" applyFill="1" applyBorder="1"/>
    <xf numFmtId="0" fontId="2" fillId="7" borderId="17" xfId="0" applyFont="1" applyFill="1" applyBorder="1"/>
    <xf numFmtId="0" fontId="2" fillId="7" borderId="18" xfId="0" applyFont="1" applyFill="1" applyBorder="1"/>
    <xf numFmtId="0" fontId="2" fillId="7" borderId="19" xfId="0" applyFont="1" applyFill="1" applyBorder="1"/>
    <xf numFmtId="0" fontId="0" fillId="0" borderId="20" xfId="0" applyBorder="1"/>
    <xf numFmtId="3" fontId="0" fillId="0" borderId="20" xfId="0" applyNumberFormat="1" applyBorder="1"/>
    <xf numFmtId="3" fontId="0" fillId="0" borderId="20" xfId="0" applyNumberFormat="1" applyFill="1" applyBorder="1"/>
    <xf numFmtId="3" fontId="0" fillId="5" borderId="20" xfId="0" applyNumberFormat="1" applyFill="1" applyBorder="1"/>
    <xf numFmtId="0" fontId="2" fillId="7" borderId="2" xfId="0" applyFont="1" applyFill="1" applyBorder="1"/>
    <xf numFmtId="3" fontId="2" fillId="7" borderId="12" xfId="0" applyNumberFormat="1" applyFont="1" applyFill="1" applyBorder="1"/>
    <xf numFmtId="3" fontId="2" fillId="7" borderId="2" xfId="0" applyNumberFormat="1" applyFont="1" applyFill="1" applyBorder="1"/>
    <xf numFmtId="3" fontId="2" fillId="7" borderId="21" xfId="0" applyNumberFormat="1" applyFont="1" applyFill="1" applyBorder="1"/>
    <xf numFmtId="3" fontId="0" fillId="0" borderId="22" xfId="0" applyNumberFormat="1" applyBorder="1"/>
    <xf numFmtId="3" fontId="0" fillId="0" borderId="23" xfId="0" applyNumberFormat="1" applyBorder="1"/>
    <xf numFmtId="164" fontId="0" fillId="0" borderId="24" xfId="1" applyNumberFormat="1" applyFont="1" applyBorder="1"/>
    <xf numFmtId="3" fontId="0" fillId="0" borderId="25" xfId="0" applyNumberFormat="1" applyBorder="1"/>
    <xf numFmtId="0" fontId="0" fillId="0" borderId="26" xfId="0" applyBorder="1"/>
    <xf numFmtId="3" fontId="0" fillId="0" borderId="27" xfId="0" applyNumberFormat="1" applyBorder="1"/>
    <xf numFmtId="3" fontId="0" fillId="0" borderId="28" xfId="0" applyNumberFormat="1" applyBorder="1"/>
    <xf numFmtId="3" fontId="0" fillId="0" borderId="8" xfId="0" applyNumberFormat="1" applyFill="1" applyBorder="1"/>
    <xf numFmtId="0" fontId="0" fillId="0" borderId="29" xfId="0" applyBorder="1"/>
    <xf numFmtId="164" fontId="0" fillId="0" borderId="30" xfId="1" applyNumberFormat="1" applyFont="1" applyBorder="1"/>
    <xf numFmtId="3" fontId="0" fillId="0" borderId="31" xfId="0" applyNumberFormat="1" applyBorder="1"/>
    <xf numFmtId="0" fontId="0" fillId="5" borderId="1" xfId="0" applyFill="1" applyBorder="1"/>
    <xf numFmtId="3" fontId="2" fillId="6" borderId="1" xfId="0" applyNumberFormat="1" applyFont="1" applyFill="1" applyBorder="1"/>
    <xf numFmtId="3" fontId="2" fillId="9" borderId="1" xfId="0" applyNumberFormat="1" applyFont="1" applyFill="1" applyBorder="1"/>
    <xf numFmtId="3" fontId="2" fillId="5" borderId="0" xfId="0" applyNumberFormat="1" applyFont="1" applyFill="1" applyBorder="1"/>
    <xf numFmtId="1" fontId="2" fillId="5" borderId="0" xfId="0" applyNumberFormat="1" applyFont="1" applyFill="1" applyBorder="1" applyAlignment="1">
      <alignment horizontal="center"/>
    </xf>
    <xf numFmtId="3" fontId="0" fillId="5" borderId="0" xfId="0" applyNumberFormat="1" applyFill="1" applyBorder="1"/>
    <xf numFmtId="3" fontId="2" fillId="4" borderId="0" xfId="0" applyNumberFormat="1" applyFont="1" applyFill="1" applyBorder="1"/>
    <xf numFmtId="0" fontId="0" fillId="5" borderId="0" xfId="0" applyFill="1" applyBorder="1"/>
    <xf numFmtId="0" fontId="0" fillId="0" borderId="32" xfId="0" applyBorder="1"/>
    <xf numFmtId="3" fontId="0" fillId="8" borderId="1" xfId="0" applyNumberFormat="1" applyFill="1" applyBorder="1"/>
    <xf numFmtId="0" fontId="0" fillId="10" borderId="1" xfId="0" applyFill="1" applyBorder="1"/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7" borderId="13" xfId="0" applyFont="1" applyFill="1" applyBorder="1" applyAlignment="1">
      <alignment horizontal="center" wrapText="1"/>
    </xf>
    <xf numFmtId="0" fontId="2" fillId="7" borderId="14" xfId="0" applyFont="1" applyFill="1" applyBorder="1" applyAlignment="1">
      <alignment horizontal="center" wrapText="1"/>
    </xf>
    <xf numFmtId="0" fontId="2" fillId="7" borderId="5" xfId="0" applyFont="1" applyFill="1" applyBorder="1" applyAlignment="1">
      <alignment horizontal="center" wrapText="1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162B40-2D17-4268-8649-8AED242DA10F}">
  <dimension ref="A1:G28"/>
  <sheetViews>
    <sheetView tabSelected="1" workbookViewId="0">
      <selection activeCell="I12" sqref="I12"/>
    </sheetView>
  </sheetViews>
  <sheetFormatPr baseColWidth="10" defaultRowHeight="14.5" x14ac:dyDescent="0.35"/>
  <cols>
    <col min="1" max="1" width="29" customWidth="1"/>
    <col min="2" max="2" width="33.6328125" customWidth="1"/>
    <col min="3" max="7" width="12.453125" customWidth="1"/>
  </cols>
  <sheetData>
    <row r="1" spans="1:7" x14ac:dyDescent="0.35">
      <c r="A1" s="12" t="s">
        <v>88</v>
      </c>
    </row>
    <row r="3" spans="1:7" ht="41" customHeight="1" x14ac:dyDescent="0.35">
      <c r="A3" s="1"/>
      <c r="B3" s="3"/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</row>
    <row r="4" spans="1:7" x14ac:dyDescent="0.35">
      <c r="A4" s="3" t="s">
        <v>7</v>
      </c>
      <c r="B4" s="3" t="s">
        <v>8</v>
      </c>
      <c r="C4" s="4">
        <v>2020</v>
      </c>
      <c r="D4" s="4">
        <v>2020</v>
      </c>
      <c r="E4" s="4">
        <v>2020</v>
      </c>
      <c r="F4" s="4">
        <v>2020</v>
      </c>
      <c r="G4" s="4">
        <v>2020</v>
      </c>
    </row>
    <row r="5" spans="1:7" x14ac:dyDescent="0.35">
      <c r="A5" s="6" t="s">
        <v>9</v>
      </c>
      <c r="B5" s="7" t="s">
        <v>9</v>
      </c>
      <c r="C5" s="7">
        <v>2567525.13</v>
      </c>
      <c r="D5" s="7">
        <v>4750367.13</v>
      </c>
      <c r="E5" s="7">
        <v>-2182842</v>
      </c>
      <c r="F5" s="7">
        <v>4750367</v>
      </c>
      <c r="G5" s="7">
        <f>D5-F5</f>
        <v>0.12999999988824129</v>
      </c>
    </row>
    <row r="6" spans="1:7" x14ac:dyDescent="0.35">
      <c r="A6" s="6" t="s">
        <v>10</v>
      </c>
      <c r="B6" s="6"/>
      <c r="C6" s="6">
        <v>2567525.13</v>
      </c>
      <c r="D6" s="6">
        <v>4750367.13</v>
      </c>
      <c r="E6" s="6">
        <v>-2182842</v>
      </c>
      <c r="F6" s="6">
        <v>4750367</v>
      </c>
      <c r="G6" s="6">
        <f>SUM(G5)</f>
        <v>0.12999999988824129</v>
      </c>
    </row>
    <row r="7" spans="1:7" x14ac:dyDescent="0.35">
      <c r="A7" s="6" t="s">
        <v>11</v>
      </c>
      <c r="B7" s="7" t="s">
        <v>12</v>
      </c>
      <c r="C7" s="7">
        <v>-32099029.210000046</v>
      </c>
      <c r="D7" s="7">
        <v>-32553840</v>
      </c>
      <c r="E7" s="7">
        <v>454810.7899999544</v>
      </c>
      <c r="F7" s="7">
        <v>-32553012</v>
      </c>
      <c r="G7" s="7">
        <f t="shared" ref="G7:G8" si="0">D7-F7</f>
        <v>-828</v>
      </c>
    </row>
    <row r="8" spans="1:7" x14ac:dyDescent="0.35">
      <c r="A8" s="6"/>
      <c r="B8" s="7" t="s">
        <v>13</v>
      </c>
      <c r="C8" s="7">
        <v>-20000.04</v>
      </c>
      <c r="D8" s="7">
        <v>-175000</v>
      </c>
      <c r="E8" s="7">
        <v>154999.96</v>
      </c>
      <c r="F8" s="7">
        <v>-20000</v>
      </c>
      <c r="G8" s="7">
        <f t="shared" si="0"/>
        <v>-155000</v>
      </c>
    </row>
    <row r="9" spans="1:7" x14ac:dyDescent="0.35">
      <c r="A9" s="6" t="s">
        <v>14</v>
      </c>
      <c r="B9" s="6"/>
      <c r="C9" s="6">
        <v>-32119029.250000045</v>
      </c>
      <c r="D9" s="6">
        <v>-32728840</v>
      </c>
      <c r="E9" s="6">
        <v>609810.74999993294</v>
      </c>
      <c r="F9" s="6">
        <v>-32573012</v>
      </c>
      <c r="G9" s="6">
        <f>SUM(G7:G8)</f>
        <v>-155828</v>
      </c>
    </row>
    <row r="10" spans="1:7" x14ac:dyDescent="0.35">
      <c r="A10" s="6" t="s">
        <v>15</v>
      </c>
      <c r="B10" s="7" t="s">
        <v>16</v>
      </c>
      <c r="C10" s="7">
        <v>23228670.310000017</v>
      </c>
      <c r="D10" s="7">
        <v>22919630.859999996</v>
      </c>
      <c r="E10" s="7">
        <v>309039.45000002161</v>
      </c>
      <c r="F10" s="7">
        <v>22747275.760000002</v>
      </c>
      <c r="G10" s="7">
        <f t="shared" ref="G10:G14" si="1">D10-F10</f>
        <v>172355.09999999404</v>
      </c>
    </row>
    <row r="11" spans="1:7" x14ac:dyDescent="0.35">
      <c r="A11" s="6"/>
      <c r="B11" s="7" t="s">
        <v>17</v>
      </c>
      <c r="C11" s="7">
        <v>10758422.369999999</v>
      </c>
      <c r="D11" s="7">
        <v>10561286.829999996</v>
      </c>
      <c r="E11" s="7">
        <v>197135.54000000283</v>
      </c>
      <c r="F11" s="7">
        <v>10541136.770000001</v>
      </c>
      <c r="G11" s="7">
        <f t="shared" si="1"/>
        <v>20150.059999994934</v>
      </c>
    </row>
    <row r="12" spans="1:7" x14ac:dyDescent="0.35">
      <c r="A12" s="6"/>
      <c r="B12" s="7" t="s">
        <v>18</v>
      </c>
      <c r="C12" s="7">
        <v>1000314.1100000006</v>
      </c>
      <c r="D12" s="7">
        <v>1116763.3500000001</v>
      </c>
      <c r="E12" s="7">
        <v>-116449.23999999953</v>
      </c>
      <c r="F12" s="7">
        <v>997935.51</v>
      </c>
      <c r="G12" s="7">
        <f t="shared" si="1"/>
        <v>118827.84000000008</v>
      </c>
    </row>
    <row r="13" spans="1:7" x14ac:dyDescent="0.35">
      <c r="A13" s="6"/>
      <c r="B13" s="7" t="s">
        <v>19</v>
      </c>
      <c r="C13" s="7">
        <v>-750000.12000000023</v>
      </c>
      <c r="D13" s="7">
        <v>-1867607.2700000005</v>
      </c>
      <c r="E13" s="7">
        <v>1117607.1500000004</v>
      </c>
      <c r="F13" s="7">
        <v>-1665000</v>
      </c>
      <c r="G13" s="7">
        <f t="shared" si="1"/>
        <v>-202607.27000000048</v>
      </c>
    </row>
    <row r="14" spans="1:7" x14ac:dyDescent="0.35">
      <c r="A14" s="6"/>
      <c r="B14" s="7" t="s">
        <v>20</v>
      </c>
      <c r="C14" s="7">
        <v>-645827.56000000017</v>
      </c>
      <c r="D14" s="7">
        <v>-647164.48999999976</v>
      </c>
      <c r="E14" s="7">
        <v>1336.9299999995856</v>
      </c>
      <c r="F14" s="7">
        <v>-636859.6</v>
      </c>
      <c r="G14" s="7">
        <f t="shared" si="1"/>
        <v>-10304.889999999781</v>
      </c>
    </row>
    <row r="15" spans="1:7" x14ac:dyDescent="0.35">
      <c r="A15" s="6" t="s">
        <v>21</v>
      </c>
      <c r="B15" s="6"/>
      <c r="C15" s="6">
        <v>33591579.110000014</v>
      </c>
      <c r="D15" s="6">
        <v>32082909.279999994</v>
      </c>
      <c r="E15" s="6">
        <v>1508669.8300001435</v>
      </c>
      <c r="F15" s="6">
        <v>31984488.439999998</v>
      </c>
      <c r="G15" s="6">
        <f>SUM(G10:G14)</f>
        <v>98420.839999988792</v>
      </c>
    </row>
    <row r="16" spans="1:7" x14ac:dyDescent="0.35">
      <c r="A16" s="6" t="s">
        <v>22</v>
      </c>
      <c r="B16" s="7" t="s">
        <v>23</v>
      </c>
      <c r="C16" s="7">
        <v>40000</v>
      </c>
      <c r="D16" s="7">
        <v>246696.29</v>
      </c>
      <c r="E16" s="7">
        <v>-206696.29</v>
      </c>
      <c r="F16" s="7">
        <v>40000</v>
      </c>
      <c r="G16" s="7">
        <f t="shared" ref="G16:G18" si="2">D16-F16</f>
        <v>206696.29</v>
      </c>
    </row>
    <row r="17" spans="1:7" x14ac:dyDescent="0.35">
      <c r="A17" s="6"/>
      <c r="B17" s="7" t="s">
        <v>24</v>
      </c>
      <c r="C17" s="7">
        <v>595000</v>
      </c>
      <c r="D17" s="7">
        <v>420620.24</v>
      </c>
      <c r="E17" s="7">
        <v>174379.76</v>
      </c>
      <c r="F17" s="7">
        <v>405000</v>
      </c>
      <c r="G17" s="7">
        <f t="shared" si="2"/>
        <v>15620.239999999991</v>
      </c>
    </row>
    <row r="18" spans="1:7" x14ac:dyDescent="0.35">
      <c r="A18" s="6"/>
      <c r="B18" s="7" t="s">
        <v>25</v>
      </c>
      <c r="C18" s="7">
        <v>1603571.1099999996</v>
      </c>
      <c r="D18" s="7">
        <v>121935.93999999997</v>
      </c>
      <c r="E18" s="7">
        <v>1481635.1699999997</v>
      </c>
      <c r="F18" s="7">
        <v>350378</v>
      </c>
      <c r="G18" s="7">
        <f t="shared" si="2"/>
        <v>-228442.06000000003</v>
      </c>
    </row>
    <row r="19" spans="1:7" x14ac:dyDescent="0.35">
      <c r="A19" s="6" t="s">
        <v>26</v>
      </c>
      <c r="B19" s="6"/>
      <c r="C19" s="6">
        <v>2238571.1099999994</v>
      </c>
      <c r="D19" s="6">
        <v>789252.47</v>
      </c>
      <c r="E19" s="6">
        <v>1449318.6399999987</v>
      </c>
      <c r="F19" s="6">
        <v>795378</v>
      </c>
      <c r="G19" s="6">
        <f>SUM(G16:G18)</f>
        <v>-6125.5300000000279</v>
      </c>
    </row>
    <row r="20" spans="1:7" x14ac:dyDescent="0.35">
      <c r="A20" s="6" t="s">
        <v>27</v>
      </c>
      <c r="B20" s="7" t="s">
        <v>27</v>
      </c>
      <c r="C20" s="7">
        <v>225000</v>
      </c>
      <c r="D20" s="7">
        <v>121871.90999999999</v>
      </c>
      <c r="E20" s="7">
        <v>103128.09000000001</v>
      </c>
      <c r="F20" s="7">
        <v>200000</v>
      </c>
      <c r="G20" s="7">
        <f>D20-F20</f>
        <v>-78128.090000000011</v>
      </c>
    </row>
    <row r="21" spans="1:7" x14ac:dyDescent="0.35">
      <c r="A21" s="6" t="s">
        <v>28</v>
      </c>
      <c r="B21" s="6"/>
      <c r="C21" s="6">
        <v>225000</v>
      </c>
      <c r="D21" s="6">
        <v>121871.90999999999</v>
      </c>
      <c r="E21" s="6">
        <v>103128.09000000001</v>
      </c>
      <c r="F21" s="6">
        <v>200000</v>
      </c>
      <c r="G21" s="6">
        <f>SUM(G20)</f>
        <v>-78128.090000000011</v>
      </c>
    </row>
    <row r="22" spans="1:7" x14ac:dyDescent="0.35">
      <c r="A22" s="6" t="s">
        <v>29</v>
      </c>
      <c r="B22" s="7" t="s">
        <v>30</v>
      </c>
      <c r="C22" s="7">
        <v>2752071.6200000006</v>
      </c>
      <c r="D22" s="7">
        <v>3270035.8699999996</v>
      </c>
      <c r="E22" s="7">
        <v>-517964.24999999907</v>
      </c>
      <c r="F22" s="7">
        <v>3178021.65</v>
      </c>
      <c r="G22" s="7">
        <f t="shared" ref="G22:G24" si="3">D22-F22</f>
        <v>92014.219999999739</v>
      </c>
    </row>
    <row r="23" spans="1:7" x14ac:dyDescent="0.35">
      <c r="A23" s="6"/>
      <c r="B23" s="7" t="s">
        <v>31</v>
      </c>
      <c r="C23" s="7">
        <v>-3026741.4500000007</v>
      </c>
      <c r="D23" s="7">
        <v>-3610294.3299999996</v>
      </c>
      <c r="E23" s="7">
        <v>583552.87999999896</v>
      </c>
      <c r="F23" s="7">
        <v>-3667362.44</v>
      </c>
      <c r="G23" s="7">
        <f t="shared" si="3"/>
        <v>57068.110000000335</v>
      </c>
    </row>
    <row r="24" spans="1:7" x14ac:dyDescent="0.35">
      <c r="A24" s="6"/>
      <c r="B24" s="7" t="s">
        <v>32</v>
      </c>
      <c r="C24" s="7">
        <v>-3786802.7799999989</v>
      </c>
      <c r="D24" s="7">
        <v>-3738268.4999999995</v>
      </c>
      <c r="E24" s="7">
        <v>-48534.279999999329</v>
      </c>
      <c r="F24" s="7">
        <v>-3822473.1399999997</v>
      </c>
      <c r="G24" s="7">
        <f t="shared" si="3"/>
        <v>84204.64000000013</v>
      </c>
    </row>
    <row r="25" spans="1:7" x14ac:dyDescent="0.35">
      <c r="A25" s="6" t="s">
        <v>33</v>
      </c>
      <c r="B25" s="6"/>
      <c r="C25" s="6">
        <v>-4061472.6099999989</v>
      </c>
      <c r="D25" s="6">
        <v>-4078526.9599999995</v>
      </c>
      <c r="E25" s="6">
        <v>17054.350000002421</v>
      </c>
      <c r="F25" s="6">
        <v>-4311813.93</v>
      </c>
      <c r="G25" s="6">
        <f>SUM(G22:G24)</f>
        <v>233286.9700000002</v>
      </c>
    </row>
    <row r="26" spans="1:7" x14ac:dyDescent="0.35">
      <c r="A26" s="6" t="s">
        <v>34</v>
      </c>
      <c r="B26" s="7" t="s">
        <v>35</v>
      </c>
      <c r="C26" s="7">
        <v>-18714</v>
      </c>
      <c r="D26" s="7">
        <v>-10171.060000000001</v>
      </c>
      <c r="E26" s="7">
        <v>-8542.9399999999987</v>
      </c>
      <c r="F26" s="7">
        <v>-10170.67</v>
      </c>
      <c r="G26" s="7">
        <f>D26-F26</f>
        <v>-0.39000000000123691</v>
      </c>
    </row>
    <row r="27" spans="1:7" x14ac:dyDescent="0.35">
      <c r="A27" s="6" t="s">
        <v>36</v>
      </c>
      <c r="B27" s="6"/>
      <c r="C27" s="6">
        <v>-18714</v>
      </c>
      <c r="D27" s="6">
        <v>-10171.060000000001</v>
      </c>
      <c r="E27" s="6">
        <v>-8542.9399999999987</v>
      </c>
      <c r="F27" s="6">
        <v>-10170.67</v>
      </c>
      <c r="G27" s="6">
        <f>SUM(G26)</f>
        <v>-0.39000000000123691</v>
      </c>
    </row>
    <row r="28" spans="1:7" x14ac:dyDescent="0.35">
      <c r="A28" s="3" t="s">
        <v>37</v>
      </c>
      <c r="B28" s="3"/>
      <c r="C28" s="3">
        <v>2423459.4899999709</v>
      </c>
      <c r="D28" s="3">
        <v>926862.76999999117</v>
      </c>
      <c r="E28" s="3">
        <v>1496596.7200000049</v>
      </c>
      <c r="F28" s="3">
        <v>835236.84000000439</v>
      </c>
      <c r="G28" s="3">
        <f>G6+G9+G15+G19+G21+G25+G27</f>
        <v>91625.929999988832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A30C25-F23C-4FC8-8A56-81AE564E5A6C}">
  <dimension ref="A2:G62"/>
  <sheetViews>
    <sheetView zoomScaleNormal="100" workbookViewId="0">
      <selection activeCell="D6" sqref="D6"/>
    </sheetView>
  </sheetViews>
  <sheetFormatPr baseColWidth="10" defaultRowHeight="14.5" x14ac:dyDescent="0.35"/>
  <cols>
    <col min="1" max="1" width="47.453125" customWidth="1"/>
    <col min="2" max="4" width="16.81640625" customWidth="1"/>
    <col min="5" max="5" width="16.81640625" style="2" customWidth="1"/>
    <col min="6" max="6" width="16.81640625" customWidth="1"/>
  </cols>
  <sheetData>
    <row r="2" spans="1:6" x14ac:dyDescent="0.35">
      <c r="A2" s="12" t="s">
        <v>87</v>
      </c>
      <c r="B2" s="2"/>
      <c r="C2" s="2"/>
      <c r="D2" s="2"/>
      <c r="F2" s="2"/>
    </row>
    <row r="3" spans="1:6" x14ac:dyDescent="0.35">
      <c r="A3" s="2"/>
      <c r="B3" s="2"/>
      <c r="C3" s="2"/>
      <c r="D3" s="2"/>
      <c r="F3" s="2"/>
    </row>
    <row r="4" spans="1:6" ht="29" x14ac:dyDescent="0.35">
      <c r="A4" s="8" t="s">
        <v>38</v>
      </c>
      <c r="B4" s="16" t="s">
        <v>2</v>
      </c>
      <c r="C4" s="16" t="s">
        <v>3</v>
      </c>
      <c r="D4" s="16" t="s">
        <v>4</v>
      </c>
      <c r="E4" s="16" t="s">
        <v>5</v>
      </c>
      <c r="F4" s="16" t="s">
        <v>6</v>
      </c>
    </row>
    <row r="5" spans="1:6" x14ac:dyDescent="0.35">
      <c r="A5" s="15" t="s">
        <v>39</v>
      </c>
      <c r="B5" s="15">
        <v>-1034731.16</v>
      </c>
      <c r="C5" s="15">
        <v>-468232.63</v>
      </c>
      <c r="D5" s="15">
        <v>-566498.53</v>
      </c>
      <c r="E5" s="15">
        <v>-654622.15999999992</v>
      </c>
      <c r="F5" s="15">
        <f>C5-E5</f>
        <v>186389.52999999991</v>
      </c>
    </row>
    <row r="6" spans="1:6" x14ac:dyDescent="0.35">
      <c r="A6" s="15" t="s">
        <v>40</v>
      </c>
      <c r="B6" s="15">
        <v>-25812899.050000004</v>
      </c>
      <c r="C6" s="15">
        <v>-25786166</v>
      </c>
      <c r="D6" s="15">
        <v>-26733.05000000447</v>
      </c>
      <c r="E6" s="15">
        <v>-25812899</v>
      </c>
      <c r="F6" s="15">
        <f t="shared" ref="F6:F57" si="0">C6-E6</f>
        <v>26733</v>
      </c>
    </row>
    <row r="7" spans="1:6" x14ac:dyDescent="0.35">
      <c r="A7" s="15" t="s">
        <v>41</v>
      </c>
      <c r="B7" s="15">
        <v>2567525.13</v>
      </c>
      <c r="C7" s="15">
        <v>4750367.13</v>
      </c>
      <c r="D7" s="15">
        <v>-2182842</v>
      </c>
      <c r="E7" s="15">
        <v>4750367</v>
      </c>
      <c r="F7" s="15">
        <f t="shared" si="0"/>
        <v>0.12999999988824129</v>
      </c>
    </row>
    <row r="8" spans="1:6" x14ac:dyDescent="0.35">
      <c r="A8" s="15" t="s">
        <v>42</v>
      </c>
      <c r="B8" s="15">
        <v>128571.03</v>
      </c>
      <c r="C8" s="15">
        <v>57988.390000000007</v>
      </c>
      <c r="D8" s="15">
        <v>70582.639999999985</v>
      </c>
      <c r="E8" s="15">
        <v>129378</v>
      </c>
      <c r="F8" s="15">
        <f t="shared" si="0"/>
        <v>-71389.609999999986</v>
      </c>
    </row>
    <row r="9" spans="1:6" x14ac:dyDescent="0.35">
      <c r="A9" s="15" t="s">
        <v>43</v>
      </c>
      <c r="B9" s="15">
        <v>75000</v>
      </c>
      <c r="C9" s="15">
        <v>45142.31</v>
      </c>
      <c r="D9" s="15">
        <v>29857.690000000002</v>
      </c>
      <c r="E9" s="15">
        <v>75000</v>
      </c>
      <c r="F9" s="15">
        <f t="shared" si="0"/>
        <v>-29857.690000000002</v>
      </c>
    </row>
    <row r="10" spans="1:6" x14ac:dyDescent="0.35">
      <c r="A10" s="15" t="s">
        <v>44</v>
      </c>
      <c r="B10" s="15">
        <v>100000.22999999994</v>
      </c>
      <c r="C10" s="15">
        <v>1670.3499999999995</v>
      </c>
      <c r="D10" s="15">
        <v>98329.879999999932</v>
      </c>
      <c r="E10" s="15">
        <v>99429.400000000009</v>
      </c>
      <c r="F10" s="15">
        <f t="shared" si="0"/>
        <v>-97759.05</v>
      </c>
    </row>
    <row r="11" spans="1:6" x14ac:dyDescent="0.35">
      <c r="A11" s="15" t="s">
        <v>45</v>
      </c>
      <c r="B11" s="15">
        <v>-18714</v>
      </c>
      <c r="C11" s="15">
        <v>-2945.52</v>
      </c>
      <c r="D11" s="15">
        <v>-15768.48</v>
      </c>
      <c r="E11" s="15"/>
      <c r="F11" s="15">
        <f t="shared" si="0"/>
        <v>-2945.52</v>
      </c>
    </row>
    <row r="12" spans="1:6" x14ac:dyDescent="0.35">
      <c r="A12" s="15" t="s">
        <v>89</v>
      </c>
      <c r="B12" s="15"/>
      <c r="C12" s="15">
        <v>-175000</v>
      </c>
      <c r="D12" s="15">
        <v>175000</v>
      </c>
      <c r="E12" s="15"/>
      <c r="F12" s="15">
        <f t="shared" si="0"/>
        <v>-175000</v>
      </c>
    </row>
    <row r="13" spans="1:6" x14ac:dyDescent="0.35">
      <c r="A13" s="15" t="s">
        <v>46</v>
      </c>
      <c r="B13" s="15">
        <v>-0.38000000010197255</v>
      </c>
      <c r="C13" s="15">
        <v>-422432.45999999985</v>
      </c>
      <c r="D13" s="15">
        <v>422432.07999999973</v>
      </c>
      <c r="E13" s="15">
        <v>-2689.2099999999627</v>
      </c>
      <c r="F13" s="15">
        <f t="shared" si="0"/>
        <v>-419743.24999999988</v>
      </c>
    </row>
    <row r="14" spans="1:6" s="2" customFormat="1" x14ac:dyDescent="0.35">
      <c r="A14" s="15" t="s">
        <v>100</v>
      </c>
      <c r="B14" s="15">
        <v>400000.25999999989</v>
      </c>
      <c r="C14" s="15">
        <v>97423.900000000009</v>
      </c>
      <c r="D14" s="15">
        <v>302576.35999999993</v>
      </c>
      <c r="E14" s="15">
        <v>397898.16000000003</v>
      </c>
      <c r="F14" s="15">
        <f t="shared" si="0"/>
        <v>-300474.26</v>
      </c>
    </row>
    <row r="15" spans="1:6" s="2" customFormat="1" x14ac:dyDescent="0.35">
      <c r="A15" s="15" t="s">
        <v>101</v>
      </c>
      <c r="B15" s="15">
        <v>395648.86000000016</v>
      </c>
      <c r="C15" s="15">
        <v>325061.62</v>
      </c>
      <c r="D15" s="15">
        <v>70587.240000000136</v>
      </c>
      <c r="E15" s="15">
        <v>430428.99</v>
      </c>
      <c r="F15" s="15">
        <f t="shared" si="0"/>
        <v>-105367.37</v>
      </c>
    </row>
    <row r="16" spans="1:6" x14ac:dyDescent="0.35">
      <c r="A16" s="15" t="s">
        <v>47</v>
      </c>
      <c r="B16" s="15">
        <v>30000.449999999997</v>
      </c>
      <c r="C16" s="15">
        <v>23313.88</v>
      </c>
      <c r="D16" s="15">
        <v>6686.5699999999961</v>
      </c>
      <c r="E16" s="15">
        <v>29430.19</v>
      </c>
      <c r="F16" s="15">
        <f t="shared" si="0"/>
        <v>-6116.3099999999977</v>
      </c>
    </row>
    <row r="17" spans="1:7" x14ac:dyDescent="0.35">
      <c r="A17" s="15" t="s">
        <v>48</v>
      </c>
      <c r="B17" s="15">
        <v>100000</v>
      </c>
      <c r="C17" s="15">
        <v>76350.720000000016</v>
      </c>
      <c r="D17" s="15">
        <v>23649.279999999984</v>
      </c>
      <c r="E17" s="15">
        <v>100000</v>
      </c>
      <c r="F17" s="15">
        <f t="shared" si="0"/>
        <v>-23649.279999999984</v>
      </c>
    </row>
    <row r="18" spans="1:7" x14ac:dyDescent="0.35">
      <c r="A18" s="15" t="s">
        <v>49</v>
      </c>
      <c r="B18" s="15">
        <v>-226800</v>
      </c>
      <c r="C18" s="15">
        <v>-233370</v>
      </c>
      <c r="D18" s="15">
        <v>6570</v>
      </c>
      <c r="E18" s="15">
        <v>-226800</v>
      </c>
      <c r="F18" s="15">
        <f t="shared" si="0"/>
        <v>-6570</v>
      </c>
    </row>
    <row r="19" spans="1:7" s="2" customFormat="1" x14ac:dyDescent="0.35">
      <c r="A19" s="15" t="s">
        <v>102</v>
      </c>
      <c r="B19" s="15">
        <v>-403265.25000000029</v>
      </c>
      <c r="C19" s="15">
        <v>-605597.5400000005</v>
      </c>
      <c r="D19" s="15">
        <v>202332.29000000015</v>
      </c>
      <c r="E19" s="15">
        <v>-577225.69000000041</v>
      </c>
      <c r="F19" s="15">
        <f t="shared" si="0"/>
        <v>-28371.850000000093</v>
      </c>
    </row>
    <row r="20" spans="1:7" x14ac:dyDescent="0.35">
      <c r="A20" s="15" t="s">
        <v>50</v>
      </c>
      <c r="B20" s="15">
        <v>140000.4</v>
      </c>
      <c r="C20" s="15">
        <v>96632.109999999986</v>
      </c>
      <c r="D20" s="15">
        <v>43368.290000000008</v>
      </c>
      <c r="E20" s="15">
        <v>138669.93</v>
      </c>
      <c r="F20" s="15">
        <f t="shared" si="0"/>
        <v>-42037.820000000007</v>
      </c>
    </row>
    <row r="21" spans="1:7" x14ac:dyDescent="0.35">
      <c r="A21" s="15" t="s">
        <v>51</v>
      </c>
      <c r="B21" s="15"/>
      <c r="C21" s="15">
        <v>2099.9899999999998</v>
      </c>
      <c r="D21" s="15">
        <v>-2099.9899999999998</v>
      </c>
      <c r="E21" s="15"/>
      <c r="F21" s="15">
        <f t="shared" si="0"/>
        <v>2099.9899999999998</v>
      </c>
    </row>
    <row r="22" spans="1:7" x14ac:dyDescent="0.35">
      <c r="A22" s="15" t="s">
        <v>52</v>
      </c>
      <c r="B22" s="15"/>
      <c r="C22" s="15">
        <v>57399.48</v>
      </c>
      <c r="D22" s="15">
        <v>-57399.48</v>
      </c>
      <c r="E22" s="15"/>
      <c r="F22" s="15">
        <f t="shared" si="0"/>
        <v>57399.48</v>
      </c>
    </row>
    <row r="23" spans="1:7" x14ac:dyDescent="0.35">
      <c r="A23" s="15" t="s">
        <v>53</v>
      </c>
      <c r="B23" s="15">
        <v>69999.690000000017</v>
      </c>
      <c r="C23" s="15">
        <v>67550.16</v>
      </c>
      <c r="D23" s="15">
        <v>2449.5300000000134</v>
      </c>
      <c r="E23" s="15">
        <v>69334.39</v>
      </c>
      <c r="F23" s="15">
        <f t="shared" si="0"/>
        <v>-1784.2299999999959</v>
      </c>
    </row>
    <row r="24" spans="1:7" x14ac:dyDescent="0.35">
      <c r="A24" s="15" t="s">
        <v>54</v>
      </c>
      <c r="B24" s="15">
        <v>70000.39999999998</v>
      </c>
      <c r="C24" s="15">
        <v>22462.9</v>
      </c>
      <c r="D24" s="15">
        <v>47537.499999999978</v>
      </c>
      <c r="E24" s="15">
        <v>34334.959999999999</v>
      </c>
      <c r="F24" s="15">
        <f t="shared" si="0"/>
        <v>-11872.059999999998</v>
      </c>
    </row>
    <row r="25" spans="1:7" x14ac:dyDescent="0.35">
      <c r="A25" s="15" t="s">
        <v>55</v>
      </c>
      <c r="B25" s="15"/>
      <c r="C25" s="15">
        <v>-5.6399999999998727</v>
      </c>
      <c r="D25" s="15">
        <v>5.6399999999998727</v>
      </c>
      <c r="E25" s="15"/>
      <c r="F25" s="15">
        <f t="shared" si="0"/>
        <v>-5.6399999999998727</v>
      </c>
    </row>
    <row r="26" spans="1:7" x14ac:dyDescent="0.35">
      <c r="A26" s="13" t="s">
        <v>56</v>
      </c>
      <c r="B26" s="13">
        <v>150000.00000000003</v>
      </c>
      <c r="C26" s="13">
        <v>71770.36</v>
      </c>
      <c r="D26" s="13">
        <v>78229.640000000029</v>
      </c>
      <c r="E26" s="13">
        <v>149049.68</v>
      </c>
      <c r="F26" s="13">
        <f t="shared" si="0"/>
        <v>-77279.319999999992</v>
      </c>
    </row>
    <row r="27" spans="1:7" x14ac:dyDescent="0.35">
      <c r="A27" s="13" t="s">
        <v>57</v>
      </c>
      <c r="B27" s="13">
        <v>35000.44999999999</v>
      </c>
      <c r="C27" s="13">
        <v>14094.520000000002</v>
      </c>
      <c r="D27" s="13">
        <v>20905.929999999986</v>
      </c>
      <c r="E27" s="13">
        <v>34430.19</v>
      </c>
      <c r="F27" s="13">
        <f t="shared" si="0"/>
        <v>-20335.669999999998</v>
      </c>
    </row>
    <row r="28" spans="1:7" x14ac:dyDescent="0.35">
      <c r="A28" s="15" t="s">
        <v>58</v>
      </c>
      <c r="B28" s="15">
        <v>149999.98000000001</v>
      </c>
      <c r="C28" s="15">
        <v>160662.97999999998</v>
      </c>
      <c r="D28" s="15">
        <v>-10662.999999999971</v>
      </c>
      <c r="E28" s="15">
        <v>147149.01999999999</v>
      </c>
      <c r="F28" s="13">
        <f t="shared" si="0"/>
        <v>13513.959999999992</v>
      </c>
      <c r="G28" s="14"/>
    </row>
    <row r="29" spans="1:7" x14ac:dyDescent="0.35">
      <c r="A29" s="13" t="s">
        <v>59</v>
      </c>
      <c r="B29" s="13"/>
      <c r="C29" s="13">
        <v>4171.2500000000018</v>
      </c>
      <c r="D29" s="13">
        <v>-4171.2500000000018</v>
      </c>
      <c r="E29" s="13"/>
      <c r="F29" s="13">
        <f t="shared" si="0"/>
        <v>4171.2500000000018</v>
      </c>
    </row>
    <row r="30" spans="1:7" x14ac:dyDescent="0.35">
      <c r="A30" s="13" t="s">
        <v>60</v>
      </c>
      <c r="B30" s="13">
        <v>20000.249999999996</v>
      </c>
      <c r="C30" s="13"/>
      <c r="D30" s="13">
        <v>20000.249999999996</v>
      </c>
      <c r="E30" s="13">
        <v>19600.689999999999</v>
      </c>
      <c r="F30" s="13">
        <f t="shared" si="0"/>
        <v>-19600.689999999999</v>
      </c>
    </row>
    <row r="31" spans="1:7" x14ac:dyDescent="0.35">
      <c r="A31" s="13" t="s">
        <v>61</v>
      </c>
      <c r="B31" s="13">
        <v>380000.32999999996</v>
      </c>
      <c r="C31" s="13">
        <v>300335.24999999988</v>
      </c>
      <c r="D31" s="13">
        <v>79665.080000000075</v>
      </c>
      <c r="E31" s="13">
        <v>255182.83000000002</v>
      </c>
      <c r="F31" s="13">
        <f t="shared" si="0"/>
        <v>45152.419999999867</v>
      </c>
    </row>
    <row r="32" spans="1:7" x14ac:dyDescent="0.35">
      <c r="A32" s="13" t="s">
        <v>62</v>
      </c>
      <c r="B32" s="13"/>
      <c r="C32" s="13">
        <v>18046.21</v>
      </c>
      <c r="D32" s="13">
        <v>-18046.21</v>
      </c>
      <c r="E32" s="13"/>
      <c r="F32" s="13">
        <f t="shared" si="0"/>
        <v>18046.21</v>
      </c>
    </row>
    <row r="33" spans="1:6" x14ac:dyDescent="0.35">
      <c r="A33" s="13" t="s">
        <v>63</v>
      </c>
      <c r="B33" s="13"/>
      <c r="C33" s="13">
        <v>30311.510000000002</v>
      </c>
      <c r="D33" s="13">
        <v>-30311.510000000002</v>
      </c>
      <c r="E33" s="13"/>
      <c r="F33" s="13">
        <f t="shared" si="0"/>
        <v>30311.510000000002</v>
      </c>
    </row>
    <row r="34" spans="1:6" x14ac:dyDescent="0.35">
      <c r="A34" s="13" t="s">
        <v>64</v>
      </c>
      <c r="B34" s="13">
        <v>50000</v>
      </c>
      <c r="C34" s="13">
        <v>71595.540000000008</v>
      </c>
      <c r="D34" s="13">
        <v>-21595.540000000008</v>
      </c>
      <c r="E34" s="13">
        <v>49049.68</v>
      </c>
      <c r="F34" s="13">
        <f t="shared" si="0"/>
        <v>22545.860000000008</v>
      </c>
    </row>
    <row r="35" spans="1:6" x14ac:dyDescent="0.35">
      <c r="A35" s="13" t="s">
        <v>65</v>
      </c>
      <c r="B35" s="13"/>
      <c r="C35" s="13">
        <v>73000.160000000003</v>
      </c>
      <c r="D35" s="13">
        <v>-73000.160000000003</v>
      </c>
      <c r="E35" s="13"/>
      <c r="F35" s="13">
        <f t="shared" si="0"/>
        <v>73000.160000000003</v>
      </c>
    </row>
    <row r="36" spans="1:6" x14ac:dyDescent="0.35">
      <c r="A36" s="13" t="s">
        <v>66</v>
      </c>
      <c r="B36" s="13">
        <v>100000</v>
      </c>
      <c r="C36" s="13">
        <v>27133</v>
      </c>
      <c r="D36" s="13">
        <v>72867</v>
      </c>
      <c r="E36" s="13">
        <v>70000</v>
      </c>
      <c r="F36" s="13">
        <f t="shared" si="0"/>
        <v>-42867</v>
      </c>
    </row>
    <row r="37" spans="1:6" x14ac:dyDescent="0.35">
      <c r="A37" s="13" t="s">
        <v>67</v>
      </c>
      <c r="B37" s="13"/>
      <c r="C37" s="13">
        <v>82283.64</v>
      </c>
      <c r="D37" s="13">
        <v>-82283.64</v>
      </c>
      <c r="E37" s="13">
        <v>80000</v>
      </c>
      <c r="F37" s="13">
        <f t="shared" si="0"/>
        <v>2283.6399999999994</v>
      </c>
    </row>
    <row r="38" spans="1:6" x14ac:dyDescent="0.35">
      <c r="A38" s="13" t="s">
        <v>68</v>
      </c>
      <c r="B38" s="13">
        <v>120000.36999999997</v>
      </c>
      <c r="C38" s="13">
        <v>-89236.579999999944</v>
      </c>
      <c r="D38" s="13">
        <v>209236.9499999999</v>
      </c>
      <c r="E38" s="13">
        <v>107222.91</v>
      </c>
      <c r="F38" s="13">
        <f t="shared" si="0"/>
        <v>-196459.48999999993</v>
      </c>
    </row>
    <row r="39" spans="1:6" x14ac:dyDescent="0.35">
      <c r="A39" s="13" t="s">
        <v>69</v>
      </c>
      <c r="B39" s="13">
        <v>40000</v>
      </c>
      <c r="C39" s="13">
        <v>25441.149999999998</v>
      </c>
      <c r="D39" s="13">
        <v>14558.850000000002</v>
      </c>
      <c r="E39" s="13">
        <v>40000</v>
      </c>
      <c r="F39" s="13">
        <f t="shared" si="0"/>
        <v>-14558.850000000002</v>
      </c>
    </row>
    <row r="40" spans="1:6" x14ac:dyDescent="0.35">
      <c r="A40" s="13" t="s">
        <v>70</v>
      </c>
      <c r="B40" s="13"/>
      <c r="C40" s="13">
        <v>99</v>
      </c>
      <c r="D40" s="13">
        <v>-99</v>
      </c>
      <c r="E40" s="13">
        <v>-215000</v>
      </c>
      <c r="F40" s="13">
        <f t="shared" si="0"/>
        <v>215099</v>
      </c>
    </row>
    <row r="41" spans="1:6" x14ac:dyDescent="0.35">
      <c r="A41" s="13" t="s">
        <v>71</v>
      </c>
      <c r="B41" s="13">
        <v>75000</v>
      </c>
      <c r="C41" s="13">
        <v>5024.68</v>
      </c>
      <c r="D41" s="13">
        <v>69975.320000000007</v>
      </c>
      <c r="E41" s="13">
        <v>15000</v>
      </c>
      <c r="F41" s="13">
        <f t="shared" si="0"/>
        <v>-9975.32</v>
      </c>
    </row>
    <row r="42" spans="1:6" x14ac:dyDescent="0.35">
      <c r="A42" s="13" t="s">
        <v>72</v>
      </c>
      <c r="B42" s="13">
        <v>17065951.540000003</v>
      </c>
      <c r="C42" s="13">
        <v>16400241.080000004</v>
      </c>
      <c r="D42" s="13">
        <v>665710.45999999903</v>
      </c>
      <c r="E42" s="13">
        <v>15969883.409999998</v>
      </c>
      <c r="F42" s="13">
        <f t="shared" si="0"/>
        <v>430357.67000000551</v>
      </c>
    </row>
    <row r="43" spans="1:6" x14ac:dyDescent="0.35">
      <c r="A43" s="13" t="s">
        <v>73</v>
      </c>
      <c r="B43" s="13">
        <v>99999.769999999975</v>
      </c>
      <c r="C43" s="13">
        <v>666.31999999999994</v>
      </c>
      <c r="D43" s="13">
        <v>99333.449999999968</v>
      </c>
      <c r="E43" s="13">
        <v>48949.08</v>
      </c>
      <c r="F43" s="13">
        <f t="shared" si="0"/>
        <v>-48282.76</v>
      </c>
    </row>
    <row r="44" spans="1:6" x14ac:dyDescent="0.35">
      <c r="A44" s="13" t="s">
        <v>74</v>
      </c>
      <c r="B44" s="13">
        <v>767128.32</v>
      </c>
      <c r="C44" s="13"/>
      <c r="D44" s="13">
        <v>767128.32</v>
      </c>
      <c r="E44" s="13">
        <v>166692.35999999999</v>
      </c>
      <c r="F44" s="13">
        <f t="shared" si="0"/>
        <v>-166692.35999999999</v>
      </c>
    </row>
    <row r="45" spans="1:6" x14ac:dyDescent="0.35">
      <c r="A45" s="13" t="s">
        <v>75</v>
      </c>
      <c r="B45" s="13"/>
      <c r="C45" s="13">
        <v>417</v>
      </c>
      <c r="D45" s="13">
        <v>-417</v>
      </c>
      <c r="E45" s="13"/>
      <c r="F45" s="13">
        <f t="shared" si="0"/>
        <v>417</v>
      </c>
    </row>
    <row r="46" spans="1:6" x14ac:dyDescent="0.35">
      <c r="A46" s="13" t="s">
        <v>76</v>
      </c>
      <c r="B46" s="13">
        <v>300000</v>
      </c>
      <c r="C46" s="13">
        <v>129907.86</v>
      </c>
      <c r="D46" s="13">
        <v>170092.14</v>
      </c>
      <c r="E46" s="13">
        <v>200000</v>
      </c>
      <c r="F46" s="13">
        <f t="shared" si="0"/>
        <v>-70092.14</v>
      </c>
    </row>
    <row r="47" spans="1:6" x14ac:dyDescent="0.35">
      <c r="A47" s="13" t="s">
        <v>77</v>
      </c>
      <c r="B47" s="13">
        <v>70000</v>
      </c>
      <c r="C47" s="13">
        <v>33029.82999999998</v>
      </c>
      <c r="D47" s="13">
        <v>36970.17000000002</v>
      </c>
      <c r="E47" s="13">
        <v>70000</v>
      </c>
      <c r="F47" s="13">
        <f t="shared" si="0"/>
        <v>-36970.17000000002</v>
      </c>
    </row>
    <row r="48" spans="1:6" x14ac:dyDescent="0.35">
      <c r="A48" s="13" t="s">
        <v>78</v>
      </c>
      <c r="B48" s="13">
        <v>22999.699999999993</v>
      </c>
      <c r="C48" s="13">
        <v>28822</v>
      </c>
      <c r="D48" s="13">
        <v>-5822.3000000000065</v>
      </c>
      <c r="E48" s="13">
        <v>22562.55</v>
      </c>
      <c r="F48" s="13">
        <f t="shared" si="0"/>
        <v>6259.4500000000007</v>
      </c>
    </row>
    <row r="49" spans="1:6" x14ac:dyDescent="0.35">
      <c r="A49" s="13" t="s">
        <v>79</v>
      </c>
      <c r="B49" s="13"/>
      <c r="C49" s="13">
        <v>231087.46000000005</v>
      </c>
      <c r="D49" s="13">
        <v>-231087.46000000005</v>
      </c>
      <c r="E49" s="13">
        <v>233787.94</v>
      </c>
      <c r="F49" s="13">
        <f t="shared" si="0"/>
        <v>-2700.4799999999523</v>
      </c>
    </row>
    <row r="50" spans="1:6" x14ac:dyDescent="0.35">
      <c r="A50" s="13" t="s">
        <v>80</v>
      </c>
      <c r="B50" s="13">
        <v>75000</v>
      </c>
      <c r="C50" s="13">
        <v>0</v>
      </c>
      <c r="D50" s="13">
        <v>75000</v>
      </c>
      <c r="E50" s="13">
        <v>50000</v>
      </c>
      <c r="F50" s="13">
        <f t="shared" si="0"/>
        <v>-50000</v>
      </c>
    </row>
    <row r="51" spans="1:6" x14ac:dyDescent="0.35">
      <c r="A51" s="13" t="s">
        <v>81</v>
      </c>
      <c r="B51" s="13">
        <v>250000</v>
      </c>
      <c r="C51" s="13">
        <v>102674.63999999975</v>
      </c>
      <c r="D51" s="13">
        <v>147325.36000000025</v>
      </c>
      <c r="E51" s="13">
        <v>250000</v>
      </c>
      <c r="F51" s="13">
        <f t="shared" si="0"/>
        <v>-147325.36000000025</v>
      </c>
    </row>
    <row r="52" spans="1:6" x14ac:dyDescent="0.35">
      <c r="A52" s="13" t="s">
        <v>82</v>
      </c>
      <c r="B52" s="13"/>
      <c r="C52" s="13">
        <v>1938.7</v>
      </c>
      <c r="D52" s="13">
        <v>-1938.7</v>
      </c>
      <c r="E52" s="13"/>
      <c r="F52" s="13">
        <f t="shared" si="0"/>
        <v>1938.7</v>
      </c>
    </row>
    <row r="53" spans="1:6" x14ac:dyDescent="0.35">
      <c r="A53" s="13" t="s">
        <v>83</v>
      </c>
      <c r="B53" s="13">
        <v>6002042.1699999999</v>
      </c>
      <c r="C53" s="13">
        <v>5273631.76</v>
      </c>
      <c r="D53" s="13">
        <v>728410.41000000015</v>
      </c>
      <c r="E53" s="13">
        <v>5441641.54</v>
      </c>
      <c r="F53" s="13">
        <f t="shared" si="0"/>
        <v>-168009.78000000026</v>
      </c>
    </row>
    <row r="54" spans="1:6" x14ac:dyDescent="0.35">
      <c r="A54" s="13" t="s">
        <v>84</v>
      </c>
      <c r="B54" s="13">
        <v>10000</v>
      </c>
      <c r="C54" s="13"/>
      <c r="D54" s="13">
        <v>10000</v>
      </c>
      <c r="E54" s="13">
        <v>10000</v>
      </c>
      <c r="F54" s="13">
        <f t="shared" si="0"/>
        <v>-10000</v>
      </c>
    </row>
    <row r="55" spans="1:6" x14ac:dyDescent="0.35">
      <c r="A55" s="13" t="s">
        <v>85</v>
      </c>
      <c r="B55" s="13">
        <v>15000</v>
      </c>
      <c r="C55" s="13"/>
      <c r="D55" s="13">
        <v>15000</v>
      </c>
      <c r="E55" s="13">
        <v>15000</v>
      </c>
      <c r="F55" s="13">
        <f t="shared" si="0"/>
        <v>-15000</v>
      </c>
    </row>
    <row r="56" spans="1:6" x14ac:dyDescent="0.35">
      <c r="A56" s="13" t="s">
        <v>103</v>
      </c>
      <c r="B56" s="13"/>
      <c r="C56" s="13"/>
      <c r="D56" s="13">
        <v>0</v>
      </c>
      <c r="E56" s="13">
        <v>-1400000</v>
      </c>
      <c r="F56" s="13">
        <f t="shared" si="0"/>
        <v>1400000</v>
      </c>
    </row>
    <row r="57" spans="1:6" x14ac:dyDescent="0.35">
      <c r="A57" s="13" t="s">
        <v>86</v>
      </c>
      <c r="B57" s="13">
        <v>45000</v>
      </c>
      <c r="C57" s="13"/>
      <c r="D57" s="13">
        <v>45000</v>
      </c>
      <c r="E57" s="13">
        <v>25000</v>
      </c>
      <c r="F57" s="13">
        <f t="shared" si="0"/>
        <v>-25000</v>
      </c>
    </row>
    <row r="58" spans="1:6" ht="31.5" customHeight="1" x14ac:dyDescent="0.35">
      <c r="A58" s="17" t="s">
        <v>37</v>
      </c>
      <c r="B58" s="17">
        <f>SUM(B5:B57)</f>
        <v>2423459.4899999974</v>
      </c>
      <c r="C58" s="17">
        <f t="shared" ref="C58:F58" si="1">SUM(C5:C57)</f>
        <v>926862.47000000067</v>
      </c>
      <c r="D58" s="17">
        <f t="shared" si="1"/>
        <v>1496597.0199999949</v>
      </c>
      <c r="E58" s="17">
        <f t="shared" si="1"/>
        <v>835236.83999999519</v>
      </c>
      <c r="F58" s="17">
        <f t="shared" si="1"/>
        <v>91625.630000004545</v>
      </c>
    </row>
    <row r="61" spans="1:6" x14ac:dyDescent="0.35">
      <c r="E61"/>
    </row>
    <row r="62" spans="1:6" x14ac:dyDescent="0.35">
      <c r="E6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5114D-09A4-4EE9-8F1B-BF1A6C72337C}">
  <dimension ref="A1:E62"/>
  <sheetViews>
    <sheetView topLeftCell="A46" zoomScaleNormal="100" workbookViewId="0">
      <selection activeCell="I49" sqref="I49"/>
    </sheetView>
  </sheetViews>
  <sheetFormatPr baseColWidth="10" defaultRowHeight="14.5" x14ac:dyDescent="0.35"/>
  <cols>
    <col min="1" max="1" width="39" customWidth="1"/>
    <col min="2" max="5" width="13.453125" bestFit="1" customWidth="1"/>
  </cols>
  <sheetData>
    <row r="1" spans="1:5" ht="15" thickBot="1" x14ac:dyDescent="0.4"/>
    <row r="2" spans="1:5" ht="15" thickBot="1" x14ac:dyDescent="0.4">
      <c r="A2" s="71" t="s">
        <v>118</v>
      </c>
      <c r="B2" s="72"/>
      <c r="C2" s="72"/>
      <c r="D2" s="72"/>
      <c r="E2" s="73"/>
    </row>
    <row r="3" spans="1:5" ht="15" thickBot="1" x14ac:dyDescent="0.4">
      <c r="A3" s="18"/>
      <c r="B3" s="74" t="s">
        <v>111</v>
      </c>
      <c r="C3" s="75"/>
      <c r="D3" s="76" t="s">
        <v>112</v>
      </c>
      <c r="E3" s="75"/>
    </row>
    <row r="4" spans="1:5" ht="15" thickBot="1" x14ac:dyDescent="0.4">
      <c r="A4" s="36" t="s">
        <v>38</v>
      </c>
      <c r="B4" s="37" t="s">
        <v>113</v>
      </c>
      <c r="C4" s="38" t="s">
        <v>110</v>
      </c>
      <c r="D4" s="39" t="s">
        <v>113</v>
      </c>
      <c r="E4" s="40" t="s">
        <v>110</v>
      </c>
    </row>
    <row r="5" spans="1:5" ht="15" thickTop="1" x14ac:dyDescent="0.35">
      <c r="A5" s="49" t="s">
        <v>39</v>
      </c>
      <c r="B5" s="50">
        <v>-1034731.1600000001</v>
      </c>
      <c r="C5" s="58"/>
      <c r="D5" s="55">
        <v>-468232.63</v>
      </c>
      <c r="E5" s="51"/>
    </row>
    <row r="6" spans="1:5" x14ac:dyDescent="0.35">
      <c r="A6" s="19" t="s">
        <v>40</v>
      </c>
      <c r="B6" s="7">
        <v>-25812899.050000001</v>
      </c>
      <c r="C6" s="20"/>
      <c r="D6" s="21">
        <v>-25786166</v>
      </c>
      <c r="E6" s="41"/>
    </row>
    <row r="7" spans="1:5" x14ac:dyDescent="0.35">
      <c r="A7" s="19" t="s">
        <v>41</v>
      </c>
      <c r="B7" s="35"/>
      <c r="C7" s="22">
        <v>2567525.13</v>
      </c>
      <c r="D7" s="23"/>
      <c r="E7" s="42">
        <v>4750367.13</v>
      </c>
    </row>
    <row r="8" spans="1:5" x14ac:dyDescent="0.35">
      <c r="A8" s="19" t="s">
        <v>42</v>
      </c>
      <c r="B8" s="35"/>
      <c r="C8" s="22">
        <v>128571.03</v>
      </c>
      <c r="D8" s="23"/>
      <c r="E8" s="42">
        <v>57988.390000000007</v>
      </c>
    </row>
    <row r="9" spans="1:5" x14ac:dyDescent="0.35">
      <c r="A9" s="19" t="s">
        <v>43</v>
      </c>
      <c r="B9" s="35"/>
      <c r="C9" s="22">
        <v>75000</v>
      </c>
      <c r="D9" s="23"/>
      <c r="E9" s="42">
        <v>45142.31</v>
      </c>
    </row>
    <row r="10" spans="1:5" x14ac:dyDescent="0.35">
      <c r="A10" s="19" t="s">
        <v>44</v>
      </c>
      <c r="B10" s="35"/>
      <c r="C10" s="22">
        <v>100000.23</v>
      </c>
      <c r="D10" s="23"/>
      <c r="E10" s="42">
        <v>1670.3499999999995</v>
      </c>
    </row>
    <row r="11" spans="1:5" x14ac:dyDescent="0.35">
      <c r="A11" s="19" t="s">
        <v>45</v>
      </c>
      <c r="B11" s="35"/>
      <c r="C11" s="22">
        <v>-18714</v>
      </c>
      <c r="D11" s="21">
        <v>-1174.1599999999999</v>
      </c>
      <c r="E11" s="42">
        <v>-1771.3599999999997</v>
      </c>
    </row>
    <row r="12" spans="1:5" x14ac:dyDescent="0.35">
      <c r="A12" s="19" t="s">
        <v>89</v>
      </c>
      <c r="B12" s="7"/>
      <c r="C12" s="34"/>
      <c r="D12" s="56">
        <v>-175000</v>
      </c>
      <c r="E12" s="43"/>
    </row>
    <row r="13" spans="1:5" x14ac:dyDescent="0.35">
      <c r="A13" s="26" t="s">
        <v>46</v>
      </c>
      <c r="B13" s="11">
        <v>-560000</v>
      </c>
      <c r="C13" s="24">
        <v>559999.62</v>
      </c>
      <c r="D13" s="27">
        <v>-561184.62999999989</v>
      </c>
      <c r="E13" s="44">
        <v>138752.17000000001</v>
      </c>
    </row>
    <row r="14" spans="1:5" s="2" customFormat="1" x14ac:dyDescent="0.35">
      <c r="A14" s="26" t="s">
        <v>114</v>
      </c>
      <c r="B14" s="11">
        <v>-120000.04000000001</v>
      </c>
      <c r="C14" s="24">
        <v>520000.29999999993</v>
      </c>
      <c r="D14" s="27">
        <v>-147566.60999999999</v>
      </c>
      <c r="E14" s="44">
        <v>244990.50999999998</v>
      </c>
    </row>
    <row r="15" spans="1:5" s="2" customFormat="1" x14ac:dyDescent="0.35">
      <c r="A15" s="26" t="s">
        <v>119</v>
      </c>
      <c r="B15" s="11">
        <v>-593330.04</v>
      </c>
      <c r="C15" s="24">
        <v>988978.89999999991</v>
      </c>
      <c r="D15" s="27">
        <v>-618330</v>
      </c>
      <c r="E15" s="44">
        <v>943391.61999999976</v>
      </c>
    </row>
    <row r="16" spans="1:5" x14ac:dyDescent="0.35">
      <c r="A16" s="26" t="s">
        <v>47</v>
      </c>
      <c r="B16" s="60"/>
      <c r="C16" s="24">
        <v>30000.45</v>
      </c>
      <c r="D16" s="25"/>
      <c r="E16" s="44">
        <v>23313.88</v>
      </c>
    </row>
    <row r="17" spans="1:5" x14ac:dyDescent="0.35">
      <c r="A17" s="26" t="s">
        <v>48</v>
      </c>
      <c r="B17" s="60"/>
      <c r="C17" s="24">
        <v>100000</v>
      </c>
      <c r="D17" s="25"/>
      <c r="E17" s="44">
        <v>76350.720000000016</v>
      </c>
    </row>
    <row r="18" spans="1:5" x14ac:dyDescent="0.35">
      <c r="A18" s="26" t="s">
        <v>49</v>
      </c>
      <c r="B18" s="11">
        <v>-226800</v>
      </c>
      <c r="C18" s="24"/>
      <c r="D18" s="27">
        <v>-233370</v>
      </c>
      <c r="E18" s="44"/>
    </row>
    <row r="19" spans="1:5" s="2" customFormat="1" x14ac:dyDescent="0.35">
      <c r="A19" s="26" t="s">
        <v>115</v>
      </c>
      <c r="B19" s="11">
        <v>-4806000.12</v>
      </c>
      <c r="C19" s="24">
        <v>4402734.87</v>
      </c>
      <c r="D19" s="27">
        <v>-4989814.21</v>
      </c>
      <c r="E19" s="44">
        <v>4384216.6700000009</v>
      </c>
    </row>
    <row r="20" spans="1:5" x14ac:dyDescent="0.35">
      <c r="A20" s="26" t="s">
        <v>50</v>
      </c>
      <c r="B20" s="60"/>
      <c r="C20" s="24">
        <v>140000.4</v>
      </c>
      <c r="D20" s="25"/>
      <c r="E20" s="44">
        <v>96632.109999999986</v>
      </c>
    </row>
    <row r="21" spans="1:5" x14ac:dyDescent="0.35">
      <c r="A21" s="26" t="s">
        <v>51</v>
      </c>
      <c r="B21" s="60"/>
      <c r="C21" s="24"/>
      <c r="D21" s="25"/>
      <c r="E21" s="44">
        <v>2099.9899999999998</v>
      </c>
    </row>
    <row r="22" spans="1:5" x14ac:dyDescent="0.35">
      <c r="A22" s="26" t="s">
        <v>52</v>
      </c>
      <c r="B22" s="60"/>
      <c r="C22" s="24"/>
      <c r="D22" s="25"/>
      <c r="E22" s="44">
        <v>57399.48</v>
      </c>
    </row>
    <row r="23" spans="1:5" x14ac:dyDescent="0.35">
      <c r="A23" s="26" t="s">
        <v>53</v>
      </c>
      <c r="B23" s="60"/>
      <c r="C23" s="24">
        <v>69999.69</v>
      </c>
      <c r="D23" s="25"/>
      <c r="E23" s="44">
        <v>67550.16</v>
      </c>
    </row>
    <row r="24" spans="1:5" x14ac:dyDescent="0.35">
      <c r="A24" s="19" t="s">
        <v>54</v>
      </c>
      <c r="B24" s="35"/>
      <c r="C24" s="22">
        <v>70000.399999999994</v>
      </c>
      <c r="D24" s="23"/>
      <c r="E24" s="42">
        <v>22462.9</v>
      </c>
    </row>
    <row r="25" spans="1:5" x14ac:dyDescent="0.35">
      <c r="A25" s="19" t="s">
        <v>56</v>
      </c>
      <c r="B25" s="35"/>
      <c r="C25" s="22">
        <v>150000</v>
      </c>
      <c r="D25" s="21">
        <v>-4489.5800000000008</v>
      </c>
      <c r="E25" s="42">
        <v>76259.94</v>
      </c>
    </row>
    <row r="26" spans="1:5" x14ac:dyDescent="0.35">
      <c r="A26" s="19" t="s">
        <v>57</v>
      </c>
      <c r="B26" s="35"/>
      <c r="C26" s="22">
        <v>35000.449999999997</v>
      </c>
      <c r="D26" s="23"/>
      <c r="E26" s="42">
        <v>14094.520000000002</v>
      </c>
    </row>
    <row r="27" spans="1:5" x14ac:dyDescent="0.35">
      <c r="A27" s="19" t="s">
        <v>58</v>
      </c>
      <c r="B27" s="35"/>
      <c r="C27" s="22">
        <v>149999.98000000001</v>
      </c>
      <c r="D27" s="23"/>
      <c r="E27" s="42">
        <v>160662.97999999998</v>
      </c>
    </row>
    <row r="28" spans="1:5" x14ac:dyDescent="0.35">
      <c r="A28" s="19" t="s">
        <v>59</v>
      </c>
      <c r="B28" s="35"/>
      <c r="C28" s="22"/>
      <c r="D28" s="23"/>
      <c r="E28" s="42">
        <v>4171.2500000000018</v>
      </c>
    </row>
    <row r="29" spans="1:5" x14ac:dyDescent="0.35">
      <c r="A29" s="19" t="s">
        <v>60</v>
      </c>
      <c r="B29" s="35"/>
      <c r="C29" s="22">
        <v>20000.25</v>
      </c>
      <c r="D29" s="23"/>
      <c r="E29" s="42"/>
    </row>
    <row r="30" spans="1:5" x14ac:dyDescent="0.35">
      <c r="A30" s="19" t="s">
        <v>61</v>
      </c>
      <c r="B30" s="35"/>
      <c r="C30" s="22">
        <v>380000.32999999996</v>
      </c>
      <c r="D30" s="23"/>
      <c r="E30" s="42">
        <v>300335.24999999988</v>
      </c>
    </row>
    <row r="31" spans="1:5" x14ac:dyDescent="0.35">
      <c r="A31" s="19" t="s">
        <v>62</v>
      </c>
      <c r="B31" s="35"/>
      <c r="C31" s="22"/>
      <c r="D31" s="23"/>
      <c r="E31" s="42">
        <v>18046.21</v>
      </c>
    </row>
    <row r="32" spans="1:5" x14ac:dyDescent="0.35">
      <c r="A32" s="19" t="s">
        <v>63</v>
      </c>
      <c r="B32" s="35"/>
      <c r="C32" s="22"/>
      <c r="D32" s="23"/>
      <c r="E32" s="42">
        <v>30311.510000000002</v>
      </c>
    </row>
    <row r="33" spans="1:5" x14ac:dyDescent="0.35">
      <c r="A33" s="19" t="s">
        <v>64</v>
      </c>
      <c r="B33" s="35"/>
      <c r="C33" s="22">
        <v>50000</v>
      </c>
      <c r="D33" s="23"/>
      <c r="E33" s="42">
        <v>71595.540000000008</v>
      </c>
    </row>
    <row r="34" spans="1:5" x14ac:dyDescent="0.35">
      <c r="A34" s="19" t="s">
        <v>65</v>
      </c>
      <c r="B34" s="35"/>
      <c r="C34" s="22"/>
      <c r="D34" s="23"/>
      <c r="E34" s="42">
        <v>73000.160000000003</v>
      </c>
    </row>
    <row r="35" spans="1:5" x14ac:dyDescent="0.35">
      <c r="A35" s="19" t="s">
        <v>66</v>
      </c>
      <c r="B35" s="35"/>
      <c r="C35" s="22">
        <v>100000</v>
      </c>
      <c r="D35" s="23"/>
      <c r="E35" s="42">
        <v>27133</v>
      </c>
    </row>
    <row r="36" spans="1:5" x14ac:dyDescent="0.35">
      <c r="A36" s="19" t="s">
        <v>67</v>
      </c>
      <c r="B36" s="7"/>
      <c r="C36" s="24"/>
      <c r="D36" s="21">
        <v>-35000</v>
      </c>
      <c r="E36" s="42">
        <v>117283.64</v>
      </c>
    </row>
    <row r="37" spans="1:5" x14ac:dyDescent="0.35">
      <c r="A37" s="19" t="s">
        <v>68</v>
      </c>
      <c r="B37" s="35"/>
      <c r="C37" s="22">
        <v>120000.37</v>
      </c>
      <c r="D37" s="21">
        <v>-215000</v>
      </c>
      <c r="E37" s="42">
        <v>125763.42000000003</v>
      </c>
    </row>
    <row r="38" spans="1:5" x14ac:dyDescent="0.35">
      <c r="A38" s="19" t="s">
        <v>69</v>
      </c>
      <c r="B38" s="35"/>
      <c r="C38" s="22">
        <v>40000</v>
      </c>
      <c r="D38" s="23"/>
      <c r="E38" s="42">
        <v>25441.149999999998</v>
      </c>
    </row>
    <row r="39" spans="1:5" x14ac:dyDescent="0.35">
      <c r="A39" s="19" t="s">
        <v>71</v>
      </c>
      <c r="B39" s="35"/>
      <c r="C39" s="22">
        <v>75000</v>
      </c>
      <c r="D39" s="23"/>
      <c r="E39" s="42">
        <v>5024.68</v>
      </c>
    </row>
    <row r="40" spans="1:5" x14ac:dyDescent="0.35">
      <c r="A40" s="19" t="s">
        <v>72</v>
      </c>
      <c r="B40" s="35"/>
      <c r="C40" s="22">
        <v>17065951.539999999</v>
      </c>
      <c r="D40" s="23"/>
      <c r="E40" s="42">
        <v>16400241.080000004</v>
      </c>
    </row>
    <row r="41" spans="1:5" x14ac:dyDescent="0.35">
      <c r="A41" s="19" t="s">
        <v>73</v>
      </c>
      <c r="B41" s="35"/>
      <c r="C41" s="22">
        <v>99999.76999999999</v>
      </c>
      <c r="D41" s="21">
        <v>-3727.5099999999998</v>
      </c>
      <c r="E41" s="42">
        <v>4393.83</v>
      </c>
    </row>
    <row r="42" spans="1:5" x14ac:dyDescent="0.35">
      <c r="A42" s="19" t="s">
        <v>74</v>
      </c>
      <c r="B42" s="35"/>
      <c r="C42" s="22">
        <v>767128.32000000007</v>
      </c>
      <c r="D42" s="23"/>
      <c r="E42" s="42"/>
    </row>
    <row r="43" spans="1:5" x14ac:dyDescent="0.35">
      <c r="A43" s="19" t="s">
        <v>75</v>
      </c>
      <c r="B43" s="35"/>
      <c r="C43" s="22"/>
      <c r="D43" s="21">
        <v>-754.82999999999981</v>
      </c>
      <c r="E43" s="42">
        <v>1171.8299999999931</v>
      </c>
    </row>
    <row r="44" spans="1:5" x14ac:dyDescent="0.35">
      <c r="A44" s="19" t="s">
        <v>76</v>
      </c>
      <c r="B44" s="35"/>
      <c r="C44" s="22">
        <v>300000</v>
      </c>
      <c r="D44" s="21">
        <v>6876.3600000000133</v>
      </c>
      <c r="E44" s="42">
        <v>123031.50000000004</v>
      </c>
    </row>
    <row r="45" spans="1:5" x14ac:dyDescent="0.35">
      <c r="A45" s="19" t="s">
        <v>77</v>
      </c>
      <c r="B45" s="35"/>
      <c r="C45" s="22">
        <v>70000</v>
      </c>
      <c r="D45" s="23"/>
      <c r="E45" s="42">
        <v>33029.82999999998</v>
      </c>
    </row>
    <row r="46" spans="1:5" x14ac:dyDescent="0.35">
      <c r="A46" s="19" t="s">
        <v>78</v>
      </c>
      <c r="B46" s="35"/>
      <c r="C46" s="22">
        <v>22999.699999999997</v>
      </c>
      <c r="D46" s="23"/>
      <c r="E46" s="42">
        <v>28822</v>
      </c>
    </row>
    <row r="47" spans="1:5" x14ac:dyDescent="0.35">
      <c r="A47" s="19" t="s">
        <v>107</v>
      </c>
      <c r="B47" s="35"/>
      <c r="C47" s="22"/>
      <c r="D47" s="21">
        <v>-17853.57</v>
      </c>
      <c r="E47" s="42">
        <v>17853.57</v>
      </c>
    </row>
    <row r="48" spans="1:5" x14ac:dyDescent="0.35">
      <c r="A48" s="19" t="s">
        <v>79</v>
      </c>
      <c r="B48" s="35"/>
      <c r="C48" s="22"/>
      <c r="D48" s="23"/>
      <c r="E48" s="42">
        <v>231087.46000000005</v>
      </c>
    </row>
    <row r="49" spans="1:5" x14ac:dyDescent="0.35">
      <c r="A49" s="19" t="s">
        <v>80</v>
      </c>
      <c r="B49" s="7">
        <v>75000</v>
      </c>
      <c r="C49" s="22"/>
      <c r="D49" s="21">
        <v>-54532.409999999902</v>
      </c>
      <c r="E49" s="42">
        <v>54532.409999999996</v>
      </c>
    </row>
    <row r="50" spans="1:5" x14ac:dyDescent="0.35">
      <c r="A50" s="19" t="s">
        <v>81</v>
      </c>
      <c r="B50" s="7">
        <v>150000</v>
      </c>
      <c r="C50" s="22">
        <v>100000</v>
      </c>
      <c r="D50" s="21">
        <v>-80898.930000000531</v>
      </c>
      <c r="E50" s="42">
        <v>183573.56999999998</v>
      </c>
    </row>
    <row r="51" spans="1:5" x14ac:dyDescent="0.35">
      <c r="A51" s="19" t="s">
        <v>108</v>
      </c>
      <c r="B51" s="35"/>
      <c r="C51" s="22"/>
      <c r="D51" s="21">
        <v>-54563.650000000089</v>
      </c>
      <c r="E51" s="42">
        <v>54563.650000000009</v>
      </c>
    </row>
    <row r="52" spans="1:5" x14ac:dyDescent="0.35">
      <c r="A52" s="19" t="s">
        <v>82</v>
      </c>
      <c r="B52" s="35"/>
      <c r="C52" s="22"/>
      <c r="D52" s="23"/>
      <c r="E52" s="42">
        <v>1938.7</v>
      </c>
    </row>
    <row r="53" spans="1:5" x14ac:dyDescent="0.35">
      <c r="A53" s="19" t="s">
        <v>109</v>
      </c>
      <c r="B53" s="7">
        <v>-200000</v>
      </c>
      <c r="C53" s="22">
        <v>200000</v>
      </c>
      <c r="D53" s="23"/>
      <c r="E53" s="42"/>
    </row>
    <row r="54" spans="1:5" x14ac:dyDescent="0.35">
      <c r="A54" s="19" t="s">
        <v>83</v>
      </c>
      <c r="B54" s="35"/>
      <c r="C54" s="22">
        <v>6002042.169999999</v>
      </c>
      <c r="D54" s="23"/>
      <c r="E54" s="42">
        <v>5273631.76</v>
      </c>
    </row>
    <row r="55" spans="1:5" x14ac:dyDescent="0.35">
      <c r="A55" s="19" t="s">
        <v>84</v>
      </c>
      <c r="B55" s="35"/>
      <c r="C55" s="22">
        <v>10000</v>
      </c>
      <c r="D55" s="23"/>
      <c r="E55" s="42"/>
    </row>
    <row r="56" spans="1:5" x14ac:dyDescent="0.35">
      <c r="A56" s="19" t="s">
        <v>85</v>
      </c>
      <c r="B56" s="35"/>
      <c r="C56" s="22">
        <v>15000</v>
      </c>
      <c r="D56" s="23"/>
      <c r="E56" s="42"/>
    </row>
    <row r="57" spans="1:5" s="2" customFormat="1" ht="15" thickBot="1" x14ac:dyDescent="0.4">
      <c r="A57" s="52" t="s">
        <v>86</v>
      </c>
      <c r="B57" s="53"/>
      <c r="C57" s="59">
        <v>45000</v>
      </c>
      <c r="D57" s="57"/>
      <c r="E57" s="54"/>
    </row>
    <row r="58" spans="1:5" ht="15" thickBot="1" x14ac:dyDescent="0.4">
      <c r="A58" s="45" t="s">
        <v>116</v>
      </c>
      <c r="B58" s="28">
        <f>SUM(B5:B57)</f>
        <v>-33128760.41</v>
      </c>
      <c r="C58" s="28">
        <f>SUM(C5:C57)</f>
        <v>35552219.899999999</v>
      </c>
      <c r="D58" s="28">
        <f>SUM(D5:D57)</f>
        <v>-33440782.359999996</v>
      </c>
      <c r="E58" s="46">
        <f>SUM(E5:E57)</f>
        <v>34367551.469999999</v>
      </c>
    </row>
    <row r="59" spans="1:5" ht="15" thickBot="1" x14ac:dyDescent="0.4">
      <c r="A59" s="47" t="s">
        <v>117</v>
      </c>
      <c r="B59" s="30"/>
      <c r="C59" s="29">
        <f>B58+C58</f>
        <v>2423459.4899999984</v>
      </c>
      <c r="D59" s="31"/>
      <c r="E59" s="48">
        <f>D58+E58+94</f>
        <v>926863.11000000313</v>
      </c>
    </row>
    <row r="61" spans="1:5" x14ac:dyDescent="0.35">
      <c r="B61" s="33"/>
      <c r="C61" s="33"/>
      <c r="D61" s="33"/>
      <c r="E61" s="33"/>
    </row>
    <row r="62" spans="1:5" x14ac:dyDescent="0.35">
      <c r="B62" s="33"/>
      <c r="C62" s="33"/>
      <c r="D62" s="33"/>
      <c r="E62" s="33"/>
    </row>
  </sheetData>
  <sortState xmlns:xlrd2="http://schemas.microsoft.com/office/spreadsheetml/2017/richdata2" ref="A5:E57">
    <sortCondition ref="A5:A57"/>
  </sortState>
  <mergeCells count="3">
    <mergeCell ref="A2:E2"/>
    <mergeCell ref="B3:C3"/>
    <mergeCell ref="D3:E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0617C-3ED7-487A-9A25-9D0947277DC9}">
  <dimension ref="A1:G20"/>
  <sheetViews>
    <sheetView topLeftCell="A7" workbookViewId="0">
      <selection activeCell="C10" sqref="C10"/>
    </sheetView>
  </sheetViews>
  <sheetFormatPr baseColWidth="10" defaultRowHeight="14.5" x14ac:dyDescent="0.35"/>
  <cols>
    <col min="1" max="1" width="21.1796875" customWidth="1"/>
    <col min="2" max="2" width="26.6328125" customWidth="1"/>
    <col min="3" max="7" width="12.81640625" customWidth="1"/>
  </cols>
  <sheetData>
    <row r="1" spans="1:7" x14ac:dyDescent="0.35">
      <c r="A1" s="12" t="s">
        <v>0</v>
      </c>
    </row>
    <row r="3" spans="1:7" ht="43.5" customHeight="1" x14ac:dyDescent="0.35">
      <c r="A3" s="1"/>
      <c r="B3" s="3"/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</row>
    <row r="4" spans="1:7" s="2" customFormat="1" ht="16.5" customHeight="1" x14ac:dyDescent="0.35">
      <c r="A4" s="8" t="s">
        <v>7</v>
      </c>
      <c r="B4" s="3" t="s">
        <v>8</v>
      </c>
      <c r="C4" s="4">
        <v>2020</v>
      </c>
      <c r="D4" s="4">
        <v>2020</v>
      </c>
      <c r="E4" s="4">
        <v>2020</v>
      </c>
      <c r="F4" s="4">
        <v>2020</v>
      </c>
      <c r="G4" s="4">
        <v>2020</v>
      </c>
    </row>
    <row r="5" spans="1:7" x14ac:dyDescent="0.35">
      <c r="A5" s="8" t="s">
        <v>9</v>
      </c>
      <c r="B5" s="7" t="s">
        <v>9</v>
      </c>
      <c r="C5" s="7"/>
      <c r="D5" s="7">
        <v>-538394</v>
      </c>
      <c r="E5" s="7">
        <v>538394</v>
      </c>
      <c r="F5" s="7">
        <v>-538394</v>
      </c>
      <c r="G5" s="7">
        <f t="shared" ref="G5" si="0">D5-F5</f>
        <v>0</v>
      </c>
    </row>
    <row r="6" spans="1:7" x14ac:dyDescent="0.35">
      <c r="A6" s="8" t="s">
        <v>10</v>
      </c>
      <c r="B6" s="8"/>
      <c r="C6" s="8"/>
      <c r="D6" s="8">
        <v>-538394</v>
      </c>
      <c r="E6" s="8">
        <v>538394</v>
      </c>
      <c r="F6" s="8">
        <v>-538394</v>
      </c>
      <c r="G6" s="9">
        <f>SUM(G5)</f>
        <v>0</v>
      </c>
    </row>
    <row r="7" spans="1:7" x14ac:dyDescent="0.35">
      <c r="A7" s="8" t="s">
        <v>11</v>
      </c>
      <c r="B7" s="7" t="s">
        <v>12</v>
      </c>
      <c r="C7" s="7">
        <v>-3970365.04</v>
      </c>
      <c r="D7" s="7">
        <v>-3970369</v>
      </c>
      <c r="E7" s="7">
        <v>3.9599999999627471</v>
      </c>
      <c r="F7" s="7">
        <v>-3970365</v>
      </c>
      <c r="G7" s="7">
        <f t="shared" ref="G7" si="1">D7-F7</f>
        <v>-4</v>
      </c>
    </row>
    <row r="8" spans="1:7" x14ac:dyDescent="0.35">
      <c r="A8" s="8" t="s">
        <v>14</v>
      </c>
      <c r="B8" s="8"/>
      <c r="C8" s="8">
        <v>-3970365.04</v>
      </c>
      <c r="D8" s="8">
        <v>-3970369</v>
      </c>
      <c r="E8" s="8">
        <v>3.9599999999627471</v>
      </c>
      <c r="F8" s="8">
        <v>-3970365</v>
      </c>
      <c r="G8" s="9">
        <f>SUM(G7)</f>
        <v>-4</v>
      </c>
    </row>
    <row r="9" spans="1:7" x14ac:dyDescent="0.35">
      <c r="A9" s="8" t="s">
        <v>15</v>
      </c>
      <c r="B9" s="7" t="s">
        <v>16</v>
      </c>
      <c r="C9" s="7">
        <v>1687931.0900000003</v>
      </c>
      <c r="D9" s="7">
        <v>1659134.6899999995</v>
      </c>
      <c r="E9" s="7">
        <v>28796.400000000838</v>
      </c>
      <c r="F9" s="7">
        <v>1681122.9</v>
      </c>
      <c r="G9" s="7">
        <f t="shared" ref="G9:G13" si="2">D9-F9</f>
        <v>-21988.210000000428</v>
      </c>
    </row>
    <row r="10" spans="1:7" x14ac:dyDescent="0.35">
      <c r="A10" s="8"/>
      <c r="B10" s="7" t="s">
        <v>17</v>
      </c>
      <c r="C10" s="7">
        <v>752508.28999999969</v>
      </c>
      <c r="D10" s="7">
        <v>759890.67000000086</v>
      </c>
      <c r="E10" s="7">
        <v>-7382.3800000011688</v>
      </c>
      <c r="F10" s="7">
        <v>749440.48</v>
      </c>
      <c r="G10" s="7">
        <f t="shared" si="2"/>
        <v>10450.190000000875</v>
      </c>
    </row>
    <row r="11" spans="1:7" x14ac:dyDescent="0.35">
      <c r="A11" s="8"/>
      <c r="B11" s="7" t="s">
        <v>18</v>
      </c>
      <c r="C11" s="7"/>
      <c r="D11" s="7">
        <v>78125.439999999988</v>
      </c>
      <c r="E11" s="7">
        <v>-78125.439999999988</v>
      </c>
      <c r="F11" s="7"/>
      <c r="G11" s="7">
        <f t="shared" si="2"/>
        <v>78125.439999999988</v>
      </c>
    </row>
    <row r="12" spans="1:7" x14ac:dyDescent="0.35">
      <c r="A12" s="8"/>
      <c r="B12" s="7" t="s">
        <v>19</v>
      </c>
      <c r="C12" s="7"/>
      <c r="D12" s="7">
        <v>-76331.320000000007</v>
      </c>
      <c r="E12" s="7">
        <v>76331.320000000007</v>
      </c>
      <c r="F12" s="7">
        <v>-76000</v>
      </c>
      <c r="G12" s="7">
        <f t="shared" si="2"/>
        <v>-331.32000000000698</v>
      </c>
    </row>
    <row r="13" spans="1:7" x14ac:dyDescent="0.35">
      <c r="A13" s="8"/>
      <c r="B13" s="7" t="s">
        <v>20</v>
      </c>
      <c r="C13" s="7">
        <v>1401323.5200000003</v>
      </c>
      <c r="D13" s="7">
        <v>868901</v>
      </c>
      <c r="E13" s="7">
        <v>532422.52000000025</v>
      </c>
      <c r="F13" s="7">
        <v>1042434.6000000001</v>
      </c>
      <c r="G13" s="7">
        <f t="shared" si="2"/>
        <v>-173533.60000000009</v>
      </c>
    </row>
    <row r="14" spans="1:7" x14ac:dyDescent="0.35">
      <c r="A14" s="8" t="s">
        <v>21</v>
      </c>
      <c r="B14" s="8"/>
      <c r="C14" s="8">
        <v>3841762.9000000004</v>
      </c>
      <c r="D14" s="8">
        <v>3289720.4800000004</v>
      </c>
      <c r="E14" s="8">
        <v>552042.42000000598</v>
      </c>
      <c r="F14" s="8">
        <v>3396997.98</v>
      </c>
      <c r="G14" s="9">
        <f>SUM(G9:G13)</f>
        <v>-107277.49999999967</v>
      </c>
    </row>
    <row r="15" spans="1:7" x14ac:dyDescent="0.35">
      <c r="A15" s="8" t="s">
        <v>22</v>
      </c>
      <c r="B15" s="7" t="s">
        <v>24</v>
      </c>
      <c r="C15" s="7"/>
      <c r="D15" s="7">
        <v>22585.940000000002</v>
      </c>
      <c r="E15" s="7">
        <v>-22585.940000000002</v>
      </c>
      <c r="F15" s="7"/>
      <c r="G15" s="7">
        <f t="shared" ref="G15:G16" si="3">D15-F15</f>
        <v>22585.940000000002</v>
      </c>
    </row>
    <row r="16" spans="1:7" x14ac:dyDescent="0.35">
      <c r="A16" s="8"/>
      <c r="B16" s="7" t="s">
        <v>25</v>
      </c>
      <c r="C16" s="7">
        <v>224999.99999999997</v>
      </c>
      <c r="D16" s="7">
        <v>40187.540000000008</v>
      </c>
      <c r="E16" s="7">
        <v>184812.45999999996</v>
      </c>
      <c r="F16" s="7">
        <v>100000</v>
      </c>
      <c r="G16" s="7">
        <f t="shared" si="3"/>
        <v>-59812.459999999992</v>
      </c>
    </row>
    <row r="17" spans="1:7" x14ac:dyDescent="0.35">
      <c r="A17" s="8" t="s">
        <v>26</v>
      </c>
      <c r="B17" s="8"/>
      <c r="C17" s="8">
        <v>224999.99999999997</v>
      </c>
      <c r="D17" s="8">
        <v>62773.48000000001</v>
      </c>
      <c r="E17" s="8">
        <v>162226.51999999996</v>
      </c>
      <c r="F17" s="8">
        <v>100000</v>
      </c>
      <c r="G17" s="9">
        <f>SUM(G15:G16)</f>
        <v>-37226.51999999999</v>
      </c>
    </row>
    <row r="18" spans="1:7" x14ac:dyDescent="0.35">
      <c r="A18" s="8" t="s">
        <v>27</v>
      </c>
      <c r="B18" s="7" t="s">
        <v>27</v>
      </c>
      <c r="C18" s="7"/>
      <c r="D18" s="7">
        <v>0</v>
      </c>
      <c r="E18" s="7">
        <v>0</v>
      </c>
      <c r="F18" s="7"/>
      <c r="G18" s="7">
        <f t="shared" ref="G18" si="4">D18-F18</f>
        <v>0</v>
      </c>
    </row>
    <row r="19" spans="1:7" x14ac:dyDescent="0.35">
      <c r="A19" s="8" t="s">
        <v>28</v>
      </c>
      <c r="B19" s="8"/>
      <c r="C19" s="8"/>
      <c r="D19" s="8">
        <v>0</v>
      </c>
      <c r="E19" s="8">
        <v>0</v>
      </c>
      <c r="F19" s="8"/>
      <c r="G19" s="9">
        <f>SUM(G18)</f>
        <v>0</v>
      </c>
    </row>
    <row r="20" spans="1:7" x14ac:dyDescent="0.35">
      <c r="A20" s="10" t="s">
        <v>37</v>
      </c>
      <c r="B20" s="10"/>
      <c r="C20" s="10">
        <v>96397.860000000073</v>
      </c>
      <c r="D20" s="10">
        <v>-1156269.0399999998</v>
      </c>
      <c r="E20" s="10">
        <v>1252666.9000000008</v>
      </c>
      <c r="F20" s="10">
        <v>-1011761.02</v>
      </c>
      <c r="G20" s="11">
        <f>G6+G8+G14+G17+G19</f>
        <v>-144508.01999999967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90461-8691-4332-BE8D-CA25BE60A8DA}">
  <dimension ref="A1:G21"/>
  <sheetViews>
    <sheetView workbookViewId="0">
      <selection activeCell="F21" sqref="F21"/>
    </sheetView>
  </sheetViews>
  <sheetFormatPr baseColWidth="10" defaultRowHeight="14.5" x14ac:dyDescent="0.35"/>
  <cols>
    <col min="1" max="1" width="38.81640625" customWidth="1"/>
    <col min="2" max="2" width="25.7265625" customWidth="1"/>
    <col min="3" max="7" width="13.26953125" customWidth="1"/>
  </cols>
  <sheetData>
    <row r="1" spans="1:7" x14ac:dyDescent="0.35">
      <c r="A1" s="12" t="s">
        <v>1</v>
      </c>
    </row>
    <row r="3" spans="1:7" ht="46" customHeight="1" x14ac:dyDescent="0.35">
      <c r="A3" s="1"/>
      <c r="B3" s="3"/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</row>
    <row r="4" spans="1:7" x14ac:dyDescent="0.35">
      <c r="A4" s="8" t="s">
        <v>7</v>
      </c>
      <c r="B4" s="3" t="s">
        <v>8</v>
      </c>
      <c r="C4" s="4">
        <v>2020</v>
      </c>
      <c r="D4" s="4">
        <v>2020</v>
      </c>
      <c r="E4" s="4">
        <v>2020</v>
      </c>
      <c r="F4" s="4">
        <v>2020</v>
      </c>
      <c r="G4" s="4">
        <v>2020</v>
      </c>
    </row>
    <row r="5" spans="1:7" x14ac:dyDescent="0.35">
      <c r="A5" s="8" t="s">
        <v>9</v>
      </c>
      <c r="B5" s="7" t="s">
        <v>9</v>
      </c>
      <c r="C5" s="7"/>
      <c r="D5" s="7">
        <v>-1644448</v>
      </c>
      <c r="E5" s="7">
        <v>1644448</v>
      </c>
      <c r="F5" s="7">
        <v>-1644448</v>
      </c>
      <c r="G5" s="7">
        <f t="shared" ref="G5" si="0">D5-F5</f>
        <v>0</v>
      </c>
    </row>
    <row r="6" spans="1:7" x14ac:dyDescent="0.35">
      <c r="A6" s="8" t="s">
        <v>10</v>
      </c>
      <c r="B6" s="8"/>
      <c r="C6" s="8"/>
      <c r="D6" s="8">
        <v>-1644448</v>
      </c>
      <c r="E6" s="8">
        <v>1644448</v>
      </c>
      <c r="F6" s="8">
        <v>-1644448</v>
      </c>
      <c r="G6" s="9">
        <f>SUM(G5)</f>
        <v>0</v>
      </c>
    </row>
    <row r="7" spans="1:7" x14ac:dyDescent="0.35">
      <c r="A7" s="8" t="s">
        <v>11</v>
      </c>
      <c r="B7" s="7" t="s">
        <v>12</v>
      </c>
      <c r="C7" s="7">
        <v>-1833333</v>
      </c>
      <c r="D7" s="7">
        <v>-1833333</v>
      </c>
      <c r="E7" s="7">
        <v>0</v>
      </c>
      <c r="F7" s="7">
        <v>-1833333</v>
      </c>
      <c r="G7" s="7">
        <f t="shared" ref="G7:G13" si="1">D7-F7</f>
        <v>0</v>
      </c>
    </row>
    <row r="8" spans="1:7" x14ac:dyDescent="0.35">
      <c r="A8" s="8" t="s">
        <v>14</v>
      </c>
      <c r="B8" s="3"/>
      <c r="C8" s="3">
        <v>-1833333</v>
      </c>
      <c r="D8" s="3">
        <v>-1833333</v>
      </c>
      <c r="E8" s="3">
        <v>0</v>
      </c>
      <c r="F8" s="3">
        <v>-1833333</v>
      </c>
      <c r="G8" s="7">
        <f t="shared" si="1"/>
        <v>0</v>
      </c>
    </row>
    <row r="9" spans="1:7" x14ac:dyDescent="0.35">
      <c r="A9" s="8" t="s">
        <v>15</v>
      </c>
      <c r="B9" s="7" t="s">
        <v>16</v>
      </c>
      <c r="C9" s="7">
        <v>1042445.3200000002</v>
      </c>
      <c r="D9" s="7">
        <v>1015134.72</v>
      </c>
      <c r="E9" s="7">
        <v>27310.60000000021</v>
      </c>
      <c r="F9" s="7">
        <v>1036254.38</v>
      </c>
      <c r="G9" s="7">
        <f t="shared" si="1"/>
        <v>-21119.660000000033</v>
      </c>
    </row>
    <row r="10" spans="1:7" x14ac:dyDescent="0.35">
      <c r="A10" s="8"/>
      <c r="B10" s="7" t="s">
        <v>17</v>
      </c>
      <c r="C10" s="7">
        <v>464739.83999999962</v>
      </c>
      <c r="D10" s="7">
        <v>455043.58999999985</v>
      </c>
      <c r="E10" s="7">
        <v>9696.2499999997672</v>
      </c>
      <c r="F10" s="7">
        <v>461959.66000000003</v>
      </c>
      <c r="G10" s="7">
        <f t="shared" si="1"/>
        <v>-6916.0700000001816</v>
      </c>
    </row>
    <row r="11" spans="1:7" x14ac:dyDescent="0.35">
      <c r="A11" s="8"/>
      <c r="B11" s="7" t="s">
        <v>18</v>
      </c>
      <c r="C11" s="7"/>
      <c r="D11" s="7">
        <v>15462.94</v>
      </c>
      <c r="E11" s="7">
        <v>-15462.94</v>
      </c>
      <c r="F11" s="7"/>
      <c r="G11" s="7">
        <f t="shared" si="1"/>
        <v>15462.94</v>
      </c>
    </row>
    <row r="12" spans="1:7" x14ac:dyDescent="0.35">
      <c r="A12" s="8"/>
      <c r="B12" s="7" t="s">
        <v>19</v>
      </c>
      <c r="C12" s="7"/>
      <c r="D12" s="7">
        <v>-44640.53</v>
      </c>
      <c r="E12" s="7">
        <v>44640.53</v>
      </c>
      <c r="F12" s="7">
        <v>-45000</v>
      </c>
      <c r="G12" s="7">
        <f t="shared" si="1"/>
        <v>359.47000000000116</v>
      </c>
    </row>
    <row r="13" spans="1:7" x14ac:dyDescent="0.35">
      <c r="A13" s="8"/>
      <c r="B13" s="7" t="s">
        <v>20</v>
      </c>
      <c r="C13" s="7"/>
      <c r="D13" s="7">
        <v>-6031.9</v>
      </c>
      <c r="E13" s="7">
        <v>6031.9</v>
      </c>
      <c r="F13" s="7"/>
      <c r="G13" s="7">
        <f t="shared" si="1"/>
        <v>-6031.9</v>
      </c>
    </row>
    <row r="14" spans="1:7" x14ac:dyDescent="0.35">
      <c r="A14" s="8" t="s">
        <v>21</v>
      </c>
      <c r="B14" s="8"/>
      <c r="C14" s="8">
        <v>1507185.1599999997</v>
      </c>
      <c r="D14" s="8">
        <v>1434968.8199999998</v>
      </c>
      <c r="E14" s="8">
        <v>72216.339999997523</v>
      </c>
      <c r="F14" s="8">
        <v>1453214.04</v>
      </c>
      <c r="G14" s="9">
        <f>SUM(G7:G13)</f>
        <v>-18245.220000000212</v>
      </c>
    </row>
    <row r="15" spans="1:7" x14ac:dyDescent="0.35">
      <c r="A15" s="8" t="s">
        <v>22</v>
      </c>
      <c r="B15" s="7" t="s">
        <v>23</v>
      </c>
      <c r="C15" s="7"/>
      <c r="D15" s="7">
        <v>2500</v>
      </c>
      <c r="E15" s="7">
        <v>-2500</v>
      </c>
      <c r="F15" s="7"/>
      <c r="G15" s="7">
        <f t="shared" ref="G15:G17" si="2">D15-F15</f>
        <v>2500</v>
      </c>
    </row>
    <row r="16" spans="1:7" x14ac:dyDescent="0.35">
      <c r="A16" s="8"/>
      <c r="B16" s="7" t="s">
        <v>24</v>
      </c>
      <c r="C16" s="7"/>
      <c r="D16" s="7">
        <v>130</v>
      </c>
      <c r="E16" s="7">
        <v>-130</v>
      </c>
      <c r="F16" s="7"/>
      <c r="G16" s="7">
        <f t="shared" si="2"/>
        <v>130</v>
      </c>
    </row>
    <row r="17" spans="1:7" x14ac:dyDescent="0.35">
      <c r="A17" s="8"/>
      <c r="B17" s="7" t="s">
        <v>25</v>
      </c>
      <c r="C17" s="7">
        <v>330000</v>
      </c>
      <c r="D17" s="7">
        <v>3977.55</v>
      </c>
      <c r="E17" s="7">
        <v>326022.45</v>
      </c>
      <c r="F17" s="7">
        <v>100000</v>
      </c>
      <c r="G17" s="7">
        <f t="shared" si="2"/>
        <v>-96022.45</v>
      </c>
    </row>
    <row r="18" spans="1:7" x14ac:dyDescent="0.35">
      <c r="A18" s="8" t="s">
        <v>26</v>
      </c>
      <c r="B18" s="8"/>
      <c r="C18" s="8">
        <v>330000</v>
      </c>
      <c r="D18" s="8">
        <v>6607.55</v>
      </c>
      <c r="E18" s="8">
        <v>323392.45</v>
      </c>
      <c r="F18" s="8">
        <v>100000</v>
      </c>
      <c r="G18" s="9">
        <f>SUM(G15:G17)</f>
        <v>-93392.45</v>
      </c>
    </row>
    <row r="19" spans="1:7" x14ac:dyDescent="0.35">
      <c r="A19" s="8" t="s">
        <v>29</v>
      </c>
      <c r="B19" s="7" t="s">
        <v>31</v>
      </c>
      <c r="C19" s="7"/>
      <c r="D19" s="7"/>
      <c r="E19" s="7">
        <v>0</v>
      </c>
      <c r="F19" s="7">
        <v>-107388</v>
      </c>
      <c r="G19" s="7">
        <f t="shared" ref="G19" si="3">D19-F19</f>
        <v>107388</v>
      </c>
    </row>
    <row r="20" spans="1:7" x14ac:dyDescent="0.35">
      <c r="A20" s="8" t="s">
        <v>33</v>
      </c>
      <c r="B20" s="8"/>
      <c r="C20" s="8"/>
      <c r="D20" s="8"/>
      <c r="E20" s="8">
        <v>0</v>
      </c>
      <c r="F20" s="8">
        <v>-107388</v>
      </c>
      <c r="G20" s="9">
        <f>SUM(G19)</f>
        <v>107388</v>
      </c>
    </row>
    <row r="21" spans="1:7" x14ac:dyDescent="0.35">
      <c r="A21" s="10" t="s">
        <v>37</v>
      </c>
      <c r="B21" s="10"/>
      <c r="C21" s="10">
        <v>3852.1599999997998</v>
      </c>
      <c r="D21" s="10">
        <v>-2036204.6300000004</v>
      </c>
      <c r="E21" s="10">
        <v>2040056.7900000038</v>
      </c>
      <c r="F21" s="10">
        <v>-2031954.96</v>
      </c>
      <c r="G21" s="11">
        <f>G6+G14+G18+G20</f>
        <v>-4249.6700000002165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8206BB-992E-4668-869C-94E2ADA42BDB}">
  <dimension ref="A2:D25"/>
  <sheetViews>
    <sheetView zoomScale="60" zoomScaleNormal="60" workbookViewId="0">
      <selection activeCell="J20" sqref="J20"/>
    </sheetView>
  </sheetViews>
  <sheetFormatPr baseColWidth="10" defaultRowHeight="14.5" x14ac:dyDescent="0.35"/>
  <cols>
    <col min="1" max="1" width="22.36328125" customWidth="1"/>
  </cols>
  <sheetData>
    <row r="2" spans="1:4" x14ac:dyDescent="0.35">
      <c r="A2" s="70" t="s">
        <v>38</v>
      </c>
      <c r="B2" s="70" t="s">
        <v>126</v>
      </c>
      <c r="C2" s="70" t="s">
        <v>127</v>
      </c>
      <c r="D2" s="70" t="s">
        <v>128</v>
      </c>
    </row>
    <row r="3" spans="1:4" x14ac:dyDescent="0.35">
      <c r="A3" s="7" t="s">
        <v>90</v>
      </c>
      <c r="B3" s="32">
        <v>-4851.8799999999992</v>
      </c>
      <c r="C3" s="7">
        <v>9163.8799999999992</v>
      </c>
      <c r="D3" s="7">
        <f>B3+C3</f>
        <v>4312</v>
      </c>
    </row>
    <row r="4" spans="1:4" x14ac:dyDescent="0.35">
      <c r="A4" s="7" t="s">
        <v>91</v>
      </c>
      <c r="B4" s="32">
        <v>-25000</v>
      </c>
      <c r="C4" s="7">
        <v>9768</v>
      </c>
      <c r="D4" s="69">
        <f t="shared" ref="D4:D12" si="0">B4+C4</f>
        <v>-15232</v>
      </c>
    </row>
    <row r="5" spans="1:4" x14ac:dyDescent="0.35">
      <c r="A5" s="7" t="s">
        <v>92</v>
      </c>
      <c r="B5" s="7">
        <v>-1157.92</v>
      </c>
      <c r="C5" s="7">
        <v>12627.43</v>
      </c>
      <c r="D5" s="7">
        <f t="shared" si="0"/>
        <v>11469.51</v>
      </c>
    </row>
    <row r="6" spans="1:4" x14ac:dyDescent="0.35">
      <c r="A6" s="7" t="s">
        <v>93</v>
      </c>
      <c r="B6" s="7">
        <v>-50000</v>
      </c>
      <c r="C6" s="7">
        <v>33758.219999999994</v>
      </c>
      <c r="D6" s="69">
        <f t="shared" si="0"/>
        <v>-16241.780000000006</v>
      </c>
    </row>
    <row r="7" spans="1:4" x14ac:dyDescent="0.35">
      <c r="A7" s="7" t="s">
        <v>94</v>
      </c>
      <c r="B7" s="7">
        <v>-5877.0700000000006</v>
      </c>
      <c r="C7" s="7">
        <v>11251.07</v>
      </c>
      <c r="D7" s="7">
        <f t="shared" si="0"/>
        <v>5373.9999999999991</v>
      </c>
    </row>
    <row r="8" spans="1:4" x14ac:dyDescent="0.35">
      <c r="A8" s="7" t="s">
        <v>105</v>
      </c>
      <c r="B8" s="7">
        <v>-3813.3300000000008</v>
      </c>
      <c r="C8" s="7">
        <v>3813.329999999999</v>
      </c>
      <c r="D8" s="7">
        <f t="shared" si="0"/>
        <v>0</v>
      </c>
    </row>
    <row r="9" spans="1:4" x14ac:dyDescent="0.35">
      <c r="A9" s="7" t="s">
        <v>95</v>
      </c>
      <c r="B9" s="7">
        <v>-470.00000000000011</v>
      </c>
      <c r="C9" s="7">
        <v>23018.049999999992</v>
      </c>
      <c r="D9" s="7">
        <f t="shared" si="0"/>
        <v>22548.049999999992</v>
      </c>
    </row>
    <row r="10" spans="1:4" x14ac:dyDescent="0.35">
      <c r="A10" s="7" t="s">
        <v>96</v>
      </c>
      <c r="B10" s="7">
        <v>-5000</v>
      </c>
      <c r="C10" s="7">
        <v>29695.549999999988</v>
      </c>
      <c r="D10" s="7">
        <f t="shared" si="0"/>
        <v>24695.549999999988</v>
      </c>
    </row>
    <row r="11" spans="1:4" x14ac:dyDescent="0.35">
      <c r="A11" s="7" t="s">
        <v>106</v>
      </c>
      <c r="B11" s="7">
        <v>-1396.4100000000005</v>
      </c>
      <c r="C11" s="7">
        <v>1396.41</v>
      </c>
      <c r="D11" s="7">
        <f t="shared" si="0"/>
        <v>0</v>
      </c>
    </row>
    <row r="12" spans="1:4" x14ac:dyDescent="0.35">
      <c r="A12" s="7" t="s">
        <v>97</v>
      </c>
      <c r="B12" s="7">
        <v>-50000</v>
      </c>
      <c r="C12" s="7">
        <v>2295.0399999999991</v>
      </c>
      <c r="D12" s="69">
        <f t="shared" si="0"/>
        <v>-47704.959999999999</v>
      </c>
    </row>
    <row r="13" spans="1:4" x14ac:dyDescent="0.35">
      <c r="A13" s="35" t="s">
        <v>129</v>
      </c>
      <c r="B13" s="35"/>
      <c r="C13" s="35"/>
      <c r="D13" s="69">
        <f>D4+D6+D12</f>
        <v>-79178.740000000005</v>
      </c>
    </row>
    <row r="15" spans="1:4" x14ac:dyDescent="0.35">
      <c r="A15" s="3"/>
      <c r="B15" s="3"/>
      <c r="C15" s="3" t="s">
        <v>104</v>
      </c>
      <c r="D15" s="63"/>
    </row>
    <row r="16" spans="1:4" x14ac:dyDescent="0.35">
      <c r="A16" s="61" t="s">
        <v>38</v>
      </c>
      <c r="B16" s="3" t="s">
        <v>120</v>
      </c>
      <c r="C16" s="4">
        <v>2020</v>
      </c>
      <c r="D16" s="64"/>
    </row>
    <row r="17" spans="1:4" x14ac:dyDescent="0.35">
      <c r="A17" s="6" t="s">
        <v>98</v>
      </c>
      <c r="B17" s="3" t="s">
        <v>121</v>
      </c>
      <c r="C17" s="7">
        <v>-25000</v>
      </c>
      <c r="D17" s="65"/>
    </row>
    <row r="18" spans="1:4" x14ac:dyDescent="0.35">
      <c r="A18" s="6"/>
      <c r="B18" s="3" t="s">
        <v>122</v>
      </c>
      <c r="C18" s="7">
        <v>172</v>
      </c>
      <c r="D18" s="65"/>
    </row>
    <row r="19" spans="1:4" x14ac:dyDescent="0.35">
      <c r="A19" s="6" t="s">
        <v>123</v>
      </c>
      <c r="B19" s="6"/>
      <c r="C19" s="62">
        <v>-24828</v>
      </c>
      <c r="D19" s="66"/>
    </row>
    <row r="20" spans="1:4" x14ac:dyDescent="0.35">
      <c r="C20" s="68"/>
      <c r="D20" s="67"/>
    </row>
    <row r="21" spans="1:4" x14ac:dyDescent="0.35">
      <c r="A21" s="3"/>
      <c r="B21" s="3"/>
      <c r="C21" s="3" t="s">
        <v>104</v>
      </c>
      <c r="D21" s="63"/>
    </row>
    <row r="22" spans="1:4" x14ac:dyDescent="0.35">
      <c r="A22" s="61" t="s">
        <v>38</v>
      </c>
      <c r="B22" s="3" t="s">
        <v>120</v>
      </c>
      <c r="C22" s="4">
        <v>2020</v>
      </c>
      <c r="D22" s="64"/>
    </row>
    <row r="23" spans="1:4" x14ac:dyDescent="0.35">
      <c r="A23" s="6" t="s">
        <v>99</v>
      </c>
      <c r="B23" s="3" t="s">
        <v>121</v>
      </c>
      <c r="C23" s="7">
        <v>-86000</v>
      </c>
      <c r="D23" s="65"/>
    </row>
    <row r="24" spans="1:4" s="2" customFormat="1" x14ac:dyDescent="0.35">
      <c r="A24" s="6"/>
      <c r="B24" s="3" t="s">
        <v>125</v>
      </c>
      <c r="C24" s="7">
        <v>13043.11</v>
      </c>
      <c r="D24" s="65"/>
    </row>
    <row r="25" spans="1:4" x14ac:dyDescent="0.35">
      <c r="A25" s="6" t="s">
        <v>124</v>
      </c>
      <c r="B25" s="6"/>
      <c r="C25" s="62">
        <f>SUM(C23:C24)</f>
        <v>-72956.89</v>
      </c>
      <c r="D25" s="6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Basis ekskl FPIII og Living NM</vt:lpstr>
      <vt:lpstr>Tiltaksoversikt</vt:lpstr>
      <vt:lpstr>Tiltaksoversikt 2</vt:lpstr>
      <vt:lpstr>Screen C</vt:lpstr>
      <vt:lpstr>Living the Nordic M</vt:lpstr>
      <vt:lpstr>Ark2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Elin Valtyrson</dc:creator>
  <cp:lastModifiedBy>Linda Elin Valtyrson</cp:lastModifiedBy>
  <dcterms:created xsi:type="dcterms:W3CDTF">2021-01-14T08:17:59Z</dcterms:created>
  <dcterms:modified xsi:type="dcterms:W3CDTF">2021-01-22T14:33:52Z</dcterms:modified>
</cp:coreProperties>
</file>